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tables/table13.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tables/table12.xml" ContentType="application/vnd.openxmlformats-officedocument.spreadsheetml.table+xml"/>
  <Override PartName="/xl/tables/table11.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4.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defaultThemeVersion="124226"/>
  <xr:revisionPtr revIDLastSave="0" documentId="8_{85BF3FCB-ACE5-4B59-8CF6-A420FC54767F}" xr6:coauthVersionLast="47" xr6:coauthVersionMax="47" xr10:uidLastSave="{00000000-0000-0000-0000-000000000000}"/>
  <bookViews>
    <workbookView xWindow="43080" yWindow="-120" windowWidth="29040" windowHeight="15840"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rgeted" sheetId="43" r:id="rId6"/>
    <sheet name="F_Student_access_and_success" sheetId="30" r:id="rId7"/>
    <sheet name="G_Parameters" sheetId="17" r:id="rId8"/>
  </sheets>
  <definedNames>
    <definedName name="A_datacols1">A_Summary!$B$39:$C$39</definedName>
    <definedName name="A_hidecols">A_Summary!$C$40</definedName>
    <definedName name="A_hiderows_group1">A_Summary!#REF!</definedName>
    <definedName name="A_hiderows_group2">A_Summary!$I$38:$I$38</definedName>
    <definedName name="A_rowtags1">A_Summary!$G$8:$G$17</definedName>
    <definedName name="A_rowtags2">A_Summary!$G$19:$G$20</definedName>
    <definedName name="A_rowtags3">A_Summary!$G$22:$G$26</definedName>
    <definedName name="A_rowtags4">A_Summary!$G$28:$G$30</definedName>
    <definedName name="A_rowtags5">A_Summary!$G$28:$G$31</definedName>
    <definedName name="A_rowvars">A_Summary!$G$6</definedName>
    <definedName name="ACCL_TA">E_Other_high_cost_targeted!$K$5</definedName>
    <definedName name="B_datacols1">B_High_cost!$D$79:$H$79</definedName>
    <definedName name="B_rowtags">B_High_cost!$K$6:$M$76</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CDDFLAG">A_Summary!$M$44</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A_Summary!$I$6</definedName>
    <definedName name="DENINTAR">A_Summary!$H$36</definedName>
    <definedName name="DENINTAR_ISOV">A_Summary!$H$37</definedName>
    <definedName name="DENINTAR_ISOV2">A_Summary!#REF!</definedName>
    <definedName name="DENINTAR2">A_Summary!#REF!</definedName>
    <definedName name="DIS_WHCOUNT">F_Student_access_and_success!#REF!</definedName>
    <definedName name="DISABLED">F_Student_access_and_success!$A$63</definedName>
    <definedName name="E_datacols1">E_Other_high_cost_targeted!$E$144:$K$144</definedName>
    <definedName name="E_rowtags">E_Other_high_cost_targeted!$M$6:$P$141</definedName>
    <definedName name="E_rowvars">E_Other_high_cost_targeted!$M$5:$P$5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E_Other_high_cost_targeted!$J$5</definedName>
    <definedName name="MEDINTAR">A_Summary!$H$34</definedName>
    <definedName name="MEDINTAR_ISOV">A_Summary!$H$35</definedName>
    <definedName name="MEDINTAR_ISOV2">A_Summary!#REF!</definedName>
    <definedName name="MEDINTAR2">A_Summary!#REF!</definedName>
    <definedName name="Mental_health">F_Student_access_and_success!$A$74</definedName>
    <definedName name="OVERSEAS">TableD_Overseas[[#Headers],[Overseas study programmes (£)]]</definedName>
    <definedName name="PGTS_TA">E_Other_high_cost_targeted!$I$5</definedName>
    <definedName name="_xlnm.Print_Area" localSheetId="1">A_Summary!$A$1:$F$38</definedName>
    <definedName name="_xlnm.Print_Area" localSheetId="2">B_High_cost!$A$1:$I$77</definedName>
    <definedName name="_xlnm.Print_Area" localSheetId="3">C_NMAH_supplement!$A$1:$H$45</definedName>
    <definedName name="_xlnm.Print_Area" localSheetId="4">D_Overseas!$A$1:$H$9</definedName>
    <definedName name="_xlnm.Print_Area" localSheetId="5">E_Other_high_cost_targeted!$A$1:$L$142</definedName>
    <definedName name="_xlnm.Print_Area" localSheetId="6">F_Student_access_and_success!$A$1:$E$80</definedName>
    <definedName name="_xlnm.Print_Area" localSheetId="7">G_Parameters!$A$1:$G$52</definedName>
    <definedName name="_xlnm.Print_Area" localSheetId="0">Information!$A$1:$C$20</definedName>
    <definedName name="_xlnm.Print_Titles" localSheetId="5">E_Other_high_cost_targeted!$A:$D,E_Other_high_cost_targeted!$1:$5</definedName>
    <definedName name="PRORATA">A_Summary!$L$44</definedName>
    <definedName name="PROVIDER">A_Summary!$I$44</definedName>
    <definedName name="SP_FT">F_Student_access_and_success!$A$8</definedName>
    <definedName name="SP_PT">F_Student_access_and_success!$A$52</definedName>
    <definedName name="SPDISPOP">F_Student_access_and_success!#REF!</definedName>
    <definedName name="SPDSAALLOC">F_Student_access_and_success!#REF!</definedName>
    <definedName name="SPECIALIST_TRANSITION_TA">A_Summary!$H$29</definedName>
    <definedName name="SPSDALLOC">F_Student_access_and_success!#REF!</definedName>
    <definedName name="SPSECTORFLAG">A_Summary!$K$44</definedName>
    <definedName name="TABLEA">A_Summary!$A$1</definedName>
    <definedName name="TABLEB">B_High_cost!$A$1</definedName>
    <definedName name="TABLEC">C_NMAH_supplement!$A$1</definedName>
    <definedName name="TABLED">D_Overseas!$A$1</definedName>
    <definedName name="TABLEE">E_Other_high_cost_targeted!$A$1</definedName>
    <definedName name="TABLEF">F_Student_access_and_success!$A$1</definedName>
    <definedName name="TABLEG">G_Parameters!$A$1</definedName>
    <definedName name="TC_coltags3">#REF!</definedName>
    <definedName name="UKPRN">A_Summary!$J$44</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0" l="1"/>
  <c r="C20" i="43" l="1"/>
  <c r="C10" i="43"/>
  <c r="C13" i="22"/>
  <c r="C8" i="22"/>
  <c r="B37" i="77" l="1"/>
  <c r="B35" i="77"/>
  <c r="A14" i="79"/>
  <c r="C137" i="43" l="1"/>
  <c r="C132" i="43"/>
  <c r="C123" i="43"/>
  <c r="C113" i="43"/>
  <c r="C103" i="43"/>
  <c r="C97" i="43"/>
  <c r="C88" i="43"/>
  <c r="C78" i="43"/>
  <c r="C68" i="43"/>
  <c r="C58" i="43"/>
  <c r="C48" i="43"/>
  <c r="C38" i="43"/>
  <c r="C28" i="43"/>
  <c r="C18" i="43"/>
  <c r="C8" i="43"/>
  <c r="C136" i="43"/>
  <c r="C131" i="43"/>
  <c r="C121" i="43"/>
  <c r="C111" i="43"/>
  <c r="C101" i="43"/>
  <c r="C96" i="43"/>
  <c r="C86" i="43"/>
  <c r="C76" i="43"/>
  <c r="C66" i="43"/>
  <c r="C56" i="43"/>
  <c r="C46" i="43"/>
  <c r="C36" i="43"/>
  <c r="C26" i="43"/>
  <c r="C16" i="43"/>
  <c r="C6" i="43"/>
  <c r="C72" i="22"/>
  <c r="C67" i="22"/>
  <c r="C62" i="22"/>
  <c r="C57" i="22"/>
  <c r="C52" i="22"/>
  <c r="C47" i="22"/>
  <c r="C42" i="22"/>
  <c r="C37" i="22"/>
  <c r="C32" i="22"/>
  <c r="C27" i="22"/>
  <c r="C22" i="22"/>
  <c r="C17" i="22"/>
  <c r="C12" i="22"/>
  <c r="C7" i="22"/>
  <c r="C71" i="22"/>
  <c r="C66" i="22"/>
  <c r="C61" i="22"/>
  <c r="C56" i="22"/>
  <c r="C51" i="22"/>
  <c r="C46" i="22"/>
  <c r="C41" i="22"/>
  <c r="C36" i="22"/>
  <c r="C31" i="22"/>
  <c r="C26" i="22"/>
  <c r="C21" i="22"/>
  <c r="C16" i="22"/>
  <c r="C11" i="22"/>
  <c r="C6" i="22"/>
  <c r="C9" i="22"/>
  <c r="C73" i="22"/>
  <c r="A38" i="77" l="1"/>
  <c r="A16" i="79"/>
  <c r="A15" i="79"/>
  <c r="A13" i="79"/>
  <c r="A12" i="79"/>
  <c r="A11" i="79"/>
  <c r="A10" i="79"/>
  <c r="C84" i="43" l="1"/>
  <c r="C82" i="43"/>
  <c r="C80" i="43"/>
  <c r="C74" i="43"/>
  <c r="C72" i="43"/>
  <c r="C70" i="43"/>
  <c r="C45" i="22" l="1"/>
  <c r="C44" i="22"/>
  <c r="C43" i="22"/>
  <c r="C40" i="22"/>
  <c r="C39" i="22"/>
  <c r="C38" i="22"/>
  <c r="B36" i="77" l="1"/>
  <c r="B34" i="77"/>
  <c r="I21" i="77" l="1"/>
  <c r="I22" i="77" l="1"/>
  <c r="A2" i="79"/>
  <c r="I23" i="77" l="1"/>
  <c r="A2" i="80" l="1"/>
  <c r="A2" i="43"/>
  <c r="A2" i="17"/>
  <c r="A2" i="30"/>
  <c r="A2" i="78"/>
  <c r="A2" i="77"/>
  <c r="A2" i="22"/>
  <c r="A3" i="79" l="1"/>
  <c r="C12" i="43" l="1"/>
  <c r="C134" i="43"/>
  <c r="C139" i="43"/>
  <c r="C30" i="43"/>
  <c r="C133" i="43"/>
  <c r="C138" i="43"/>
  <c r="C135" i="43"/>
  <c r="C140" i="43"/>
  <c r="C14" i="43"/>
  <c r="C129" i="43"/>
  <c r="C100" i="43"/>
  <c r="C109" i="43"/>
  <c r="C99" i="43"/>
  <c r="C98" i="43"/>
  <c r="C125" i="43"/>
  <c r="C127" i="43"/>
  <c r="C115" i="43"/>
  <c r="C117" i="43"/>
  <c r="C119" i="43"/>
  <c r="C105" i="43"/>
  <c r="C107" i="43"/>
  <c r="C90" i="43"/>
  <c r="C92" i="43"/>
  <c r="C94" i="43"/>
  <c r="C60" i="43"/>
  <c r="C62" i="43"/>
  <c r="C64" i="43"/>
  <c r="C50" i="43"/>
  <c r="C40" i="43"/>
  <c r="C52" i="43"/>
  <c r="C54" i="43"/>
  <c r="C42" i="43"/>
  <c r="C44" i="43"/>
  <c r="C32" i="43"/>
  <c r="C34" i="43"/>
  <c r="C22" i="43"/>
  <c r="C24" i="43"/>
  <c r="C18" i="22" l="1"/>
  <c r="C15" i="22"/>
  <c r="C14" i="22"/>
  <c r="C10" i="22"/>
  <c r="C54" i="22"/>
  <c r="C74" i="22"/>
  <c r="C75" i="22"/>
  <c r="C68" i="22"/>
  <c r="C69" i="22"/>
  <c r="C70" i="22"/>
  <c r="C63" i="22"/>
  <c r="C64" i="22"/>
  <c r="C65" i="22"/>
  <c r="C58" i="22"/>
  <c r="C59" i="22"/>
  <c r="C60" i="22"/>
  <c r="C53" i="22"/>
  <c r="C55" i="22"/>
  <c r="C24" i="22"/>
  <c r="C48" i="22"/>
  <c r="C49" i="22"/>
  <c r="C50" i="22"/>
  <c r="C33" i="22"/>
  <c r="C34" i="22"/>
  <c r="C35" i="22"/>
  <c r="C28" i="22"/>
  <c r="C29" i="22"/>
  <c r="C30" i="22"/>
  <c r="C23" i="22"/>
  <c r="C25" i="22"/>
  <c r="C20" i="22"/>
  <c r="C19" i="22"/>
</calcChain>
</file>

<file path=xl/sharedStrings.xml><?xml version="1.0" encoding="utf-8"?>
<sst xmlns="http://schemas.openxmlformats.org/spreadsheetml/2006/main" count="1494" uniqueCount="376">
  <si>
    <t>Mode</t>
  </si>
  <si>
    <t>PT</t>
  </si>
  <si>
    <t>FTS</t>
  </si>
  <si>
    <t>Total</t>
  </si>
  <si>
    <t>Level</t>
  </si>
  <si>
    <t>UG</t>
  </si>
  <si>
    <t>A</t>
  </si>
  <si>
    <t>B</t>
  </si>
  <si>
    <t>D</t>
  </si>
  <si>
    <t>Length</t>
  </si>
  <si>
    <t>Long</t>
  </si>
  <si>
    <t>Standard</t>
  </si>
  <si>
    <t>Price group</t>
  </si>
  <si>
    <t>SWOUT</t>
  </si>
  <si>
    <t>Clinical consultants' pay</t>
  </si>
  <si>
    <t>NHS pensions scheme compensation</t>
  </si>
  <si>
    <t>a</t>
  </si>
  <si>
    <t>b</t>
  </si>
  <si>
    <t>c</t>
  </si>
  <si>
    <t>d</t>
  </si>
  <si>
    <t>e</t>
  </si>
  <si>
    <t>g</t>
  </si>
  <si>
    <t>h</t>
  </si>
  <si>
    <t>Weighted FTEs</t>
  </si>
  <si>
    <t>Funding rate per weighted FTE (£)</t>
  </si>
  <si>
    <t>j</t>
  </si>
  <si>
    <t>f</t>
  </si>
  <si>
    <t>DISFTE</t>
  </si>
  <si>
    <t>Senior academic GPs' pay</t>
  </si>
  <si>
    <t>S</t>
  </si>
  <si>
    <t>L</t>
  </si>
  <si>
    <t>C2</t>
  </si>
  <si>
    <t>Intensive postgraduate provision</t>
  </si>
  <si>
    <t>PRICEGRP</t>
  </si>
  <si>
    <t>MODE</t>
  </si>
  <si>
    <t>LEVEL</t>
  </si>
  <si>
    <t>LENGTH</t>
  </si>
  <si>
    <t>PGT_UGF</t>
  </si>
  <si>
    <t>l</t>
  </si>
  <si>
    <t>Intensive postgraduate provision (£)</t>
  </si>
  <si>
    <t>HOMEF</t>
  </si>
  <si>
    <t>PGT_ML</t>
  </si>
  <si>
    <t>PGT_OTH</t>
  </si>
  <si>
    <t>Postgraduate taught supplement</t>
  </si>
  <si>
    <t>Postgraduate taught supplement (£)</t>
  </si>
  <si>
    <t>Disabled students' premium</t>
  </si>
  <si>
    <t>i</t>
  </si>
  <si>
    <t>HIGHCOST</t>
  </si>
  <si>
    <t>T_TOT</t>
  </si>
  <si>
    <t>GRANT</t>
  </si>
  <si>
    <t>ALLOC</t>
  </si>
  <si>
    <t>MEDINTAR</t>
  </si>
  <si>
    <t>DENINTAR</t>
  </si>
  <si>
    <t>PGTS_TA</t>
  </si>
  <si>
    <t>INT_TA</t>
  </si>
  <si>
    <t>ACCL_TA</t>
  </si>
  <si>
    <t>ERAS_TA</t>
  </si>
  <si>
    <t>CCPAY_TA</t>
  </si>
  <si>
    <t>SAGP_TA</t>
  </si>
  <si>
    <t>NHS_TA</t>
  </si>
  <si>
    <t>Titles</t>
  </si>
  <si>
    <t>r</t>
  </si>
  <si>
    <t>s</t>
  </si>
  <si>
    <t>t</t>
  </si>
  <si>
    <t>u</t>
  </si>
  <si>
    <t>v</t>
  </si>
  <si>
    <t>w</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</si>
  <si>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</si>
  <si>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</si>
  <si>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</si>
  <si>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</si>
  <si>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</si>
  <si>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</si>
  <si>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</si>
  <si>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</si>
  <si>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</si>
  <si>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</si>
  <si>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</si>
  <si>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</si>
  <si>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</si>
  <si>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</si>
  <si>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</si>
  <si>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</si>
  <si>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</si>
  <si>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</si>
  <si>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</si>
  <si>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</si>
  <si>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</si>
  <si>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</si>
  <si>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</si>
  <si>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</si>
  <si>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</si>
  <si>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</si>
  <si>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</si>
  <si>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</si>
  <si>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</si>
  <si>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</si>
  <si>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</si>
  <si>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</si>
  <si>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</si>
  <si>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</si>
  <si>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</si>
  <si>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e = c ÷ d</t>
  </si>
  <si>
    <t>UKPRN</t>
  </si>
  <si>
    <t>Type of year abroad</t>
  </si>
  <si>
    <t>Sandwich year out</t>
  </si>
  <si>
    <t>Profession</t>
  </si>
  <si>
    <t>YEARABR</t>
  </si>
  <si>
    <t>Dental hygiene</t>
  </si>
  <si>
    <t>Dental therapy</t>
  </si>
  <si>
    <t>Dietetics</t>
  </si>
  <si>
    <t>Midwifery</t>
  </si>
  <si>
    <t>Occupational therapy</t>
  </si>
  <si>
    <t>Operating department practice</t>
  </si>
  <si>
    <t>Physiotherapy</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</si>
  <si>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</si>
  <si>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</si>
  <si>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</si>
  <si>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</si>
  <si>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</si>
  <si>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</si>
  <si>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</si>
  <si>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</si>
  <si>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</si>
  <si>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</si>
  <si>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</si>
  <si>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</si>
  <si>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</si>
  <si>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</si>
  <si>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</si>
  <si>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</si>
  <si>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</si>
  <si>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</si>
  <si>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</si>
  <si>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</si>
  <si>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</si>
  <si>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</si>
  <si>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</si>
  <si>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</si>
  <si>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</si>
  <si>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</si>
  <si>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</si>
  <si>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</si>
  <si>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</si>
  <si>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</si>
  <si>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</si>
  <si>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</si>
  <si>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</si>
  <si>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</si>
  <si>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</si>
  <si>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</si>
  <si>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</si>
  <si>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</si>
  <si>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</si>
  <si>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</si>
  <si>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</si>
  <si>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</si>
  <si>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</si>
  <si>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</si>
  <si>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</si>
  <si>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</si>
  <si>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</si>
  <si>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SP_FT_SUPP</t>
  </si>
  <si>
    <t>Nursing, midwifery and allied health supplement (£)</t>
  </si>
  <si>
    <t>Nursing, midwifery and allied health supplement</t>
  </si>
  <si>
    <t>Date</t>
  </si>
  <si>
    <t>Total headcount</t>
  </si>
  <si>
    <t>Disability status</t>
  </si>
  <si>
    <t>In receipt of DSA</t>
  </si>
  <si>
    <t>Self-declared disability, not in receipt of DSA</t>
  </si>
  <si>
    <t>Provider</t>
  </si>
  <si>
    <t>Provider name</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</si>
  <si>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</si>
  <si>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</si>
  <si>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</si>
  <si>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</si>
  <si>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</si>
  <si>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</si>
  <si>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</si>
  <si>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</si>
  <si>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part-time</t>
  </si>
  <si>
    <t>Accelerated 
full-time undergraduate provision (£)</t>
  </si>
  <si>
    <t>c = (2 × a) + b</t>
  </si>
  <si>
    <t>Very high-cost STEM subjects</t>
  </si>
  <si>
    <t>PGT (UG fee)</t>
  </si>
  <si>
    <t>Total funding</t>
  </si>
  <si>
    <t>VHCSS_TA</t>
  </si>
  <si>
    <t>PGT (Masters' loan)</t>
  </si>
  <si>
    <t>PGT (Other)</t>
  </si>
  <si>
    <t>HEALTHTAFTETOT</t>
  </si>
  <si>
    <t>SPSECTORFLAG</t>
  </si>
  <si>
    <t>Headcount of at-risk and underrepresented students</t>
  </si>
  <si>
    <t>Total FTEs for NMAH supplement</t>
  </si>
  <si>
    <t>HOMEF_HEALTH</t>
  </si>
  <si>
    <t>Pro-rata</t>
  </si>
  <si>
    <t>T</t>
  </si>
  <si>
    <t>Podiatry</t>
  </si>
  <si>
    <t>GRANT_PR</t>
  </si>
  <si>
    <t>C1.1</t>
  </si>
  <si>
    <t>C11</t>
  </si>
  <si>
    <t>C12</t>
  </si>
  <si>
    <t>C1.2</t>
  </si>
  <si>
    <t>n</t>
  </si>
  <si>
    <t>c = a × b</t>
  </si>
  <si>
    <t>Overseas study programmes</t>
  </si>
  <si>
    <t>Total years countable for Overseas study programmes</t>
  </si>
  <si>
    <t>Overseas study programmes (£)</t>
  </si>
  <si>
    <t>Premium for student transitions and mental health</t>
  </si>
  <si>
    <t>ERASSTU</t>
  </si>
  <si>
    <t>g = e × f</t>
  </si>
  <si>
    <t>j = max (g × h, i)</t>
  </si>
  <si>
    <t>SP_MH</t>
  </si>
  <si>
    <t>Adjustments to entrants</t>
  </si>
  <si>
    <t>Funding rate per entrant (£)</t>
  </si>
  <si>
    <t>d = (a + b) × c</t>
  </si>
  <si>
    <t>HOMEF_ENTRANTS</t>
  </si>
  <si>
    <t>TRANSHEADCOUNT</t>
  </si>
  <si>
    <t>Premium to support successful student outcomes: full-time (main allocation) (£)</t>
  </si>
  <si>
    <t>Premium to support successful student outcomes: full-time (supplement) (£)</t>
  </si>
  <si>
    <t>Premium to support successful student outcomes: part-time (£)</t>
  </si>
  <si>
    <t>Disabled students' premium (£)</t>
  </si>
  <si>
    <t>Premium for student transitions and mental health (£)</t>
  </si>
  <si>
    <t>FTE adjustments</t>
  </si>
  <si>
    <t>MH_RATE</t>
  </si>
  <si>
    <t>Adjustment for over-recruitment against medical and dental intake targets</t>
  </si>
  <si>
    <t>Other FTE adjustments</t>
  </si>
  <si>
    <t>M_D_ADJ</t>
  </si>
  <si>
    <t>Outgoing other study years abroad</t>
  </si>
  <si>
    <t>ERAS</t>
  </si>
  <si>
    <t>NON_ERAS</t>
  </si>
  <si>
    <t>About this workbook</t>
  </si>
  <si>
    <t>Table of contents</t>
  </si>
  <si>
    <t>Table A1: Summary of allocations</t>
  </si>
  <si>
    <t>Premium to support successful student outcomes: full-time</t>
  </si>
  <si>
    <t>HIGHCOST_SUM</t>
  </si>
  <si>
    <t>SP_SUM</t>
  </si>
  <si>
    <t>Table B: High-cost subject funding</t>
  </si>
  <si>
    <t>Outgoing Erasmus+ and Turing years</t>
  </si>
  <si>
    <t>Table D: Overseas study programmes</t>
  </si>
  <si>
    <t>Table E: Other high-cost targeted allocations</t>
  </si>
  <si>
    <t>Table G1: High-cost subject funding parameters</t>
  </si>
  <si>
    <t>Table G2: Overseas study programmes parameters</t>
  </si>
  <si>
    <t>Table G3: Nursing, midwifery and allied health supplement parameters</t>
  </si>
  <si>
    <t>[note 1] Scaling factor is not applied to C1.2</t>
  </si>
  <si>
    <t>Scaling factor [note 1]</t>
  </si>
  <si>
    <t>Rate of funding
UG</t>
  </si>
  <si>
    <t>Rate of funding
PGT (UG fee)</t>
  </si>
  <si>
    <t>Table G4: Postgraduate taught supplement parameters</t>
  </si>
  <si>
    <t>A, B, C1.1, C1.2 and C2</t>
  </si>
  <si>
    <t>Table G5: Intensive postgraduate provision parameters</t>
  </si>
  <si>
    <t>Table G6: Accelerated full-time undergraduate provision parameters</t>
  </si>
  <si>
    <t>C1.1, C1.2 and C2</t>
  </si>
  <si>
    <t>Name of allocation</t>
  </si>
  <si>
    <t>Subtotal: funding for student access and success</t>
  </si>
  <si>
    <t>Subtotal: funding for specialist providers</t>
  </si>
  <si>
    <t>Section 1: Funding for high-cost courses</t>
  </si>
  <si>
    <t>Section 2: Funding for student access and success</t>
  </si>
  <si>
    <t>Section 3: Funding for specialist providers</t>
  </si>
  <si>
    <t>Where an allocation is calculated using headcounts from individualised data, the figures are shown in two tables; the first shows the headcounts and the second shows the calculation.</t>
  </si>
  <si>
    <t>This worksheet contains eight tables separated vertically by one blank row each.</t>
  </si>
  <si>
    <t>Group
(Qualification Aim / Age / Risk Category)</t>
  </si>
  <si>
    <t>Label</t>
  </si>
  <si>
    <t>First degree / Young / Medium</t>
  </si>
  <si>
    <t>First degree / Young / High</t>
  </si>
  <si>
    <t>First degree / Mature / Medium</t>
  </si>
  <si>
    <t>First degree / Mature / High</t>
  </si>
  <si>
    <t>Other UG / Young / Medium</t>
  </si>
  <si>
    <t>Other UG / Young / High</t>
  </si>
  <si>
    <t>Other UG / Mature / Medium</t>
  </si>
  <si>
    <t>Other UG / Mature / High</t>
  </si>
  <si>
    <t>Entity</t>
  </si>
  <si>
    <t>Value</t>
  </si>
  <si>
    <t>Label or formula</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</si>
  <si>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</si>
  <si>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Proportion excluded for reason related to qualifications on entry data</t>
  </si>
  <si>
    <r>
      <t xml:space="preserve">k = i </t>
    </r>
    <r>
      <rPr>
        <sz val="11"/>
        <rFont val="Calibri"/>
        <family val="2"/>
      </rPr>
      <t>÷</t>
    </r>
    <r>
      <rPr>
        <sz val="11"/>
        <rFont val="Arial"/>
        <family val="2"/>
      </rPr>
      <t xml:space="preserve"> j</t>
    </r>
  </si>
  <si>
    <r>
      <t xml:space="preserve">m = k </t>
    </r>
    <r>
      <rPr>
        <sz val="11"/>
        <rFont val="Calibri"/>
        <family val="2"/>
      </rPr>
      <t>×</t>
    </r>
    <r>
      <rPr>
        <sz val="11"/>
        <rFont val="Arial"/>
        <family val="2"/>
      </rPr>
      <t xml:space="preserve"> l</t>
    </r>
  </si>
  <si>
    <r>
      <t xml:space="preserve">o = m </t>
    </r>
    <r>
      <rPr>
        <sz val="11"/>
        <rFont val="Calibri"/>
        <family val="2"/>
      </rPr>
      <t>×</t>
    </r>
    <r>
      <rPr>
        <sz val="11"/>
        <rFont val="Arial"/>
        <family val="2"/>
      </rPr>
      <t xml:space="preserve"> n</t>
    </r>
  </si>
  <si>
    <t>PROPEXCL</t>
  </si>
  <si>
    <t>p</t>
  </si>
  <si>
    <t>q</t>
  </si>
  <si>
    <t>x = p + q + r + s + t + u + v + w</t>
  </si>
  <si>
    <t>y = x ÷ j</t>
  </si>
  <si>
    <t>z = (a + b + c + d + e + f + g + h) ÷ j</t>
  </si>
  <si>
    <t>aa = y × z × l</t>
  </si>
  <si>
    <t>bb</t>
  </si>
  <si>
    <t>cc = aa × bb</t>
  </si>
  <si>
    <t>Table F2: Calculation of 'Premium to support successful student outcomes: part-time' allocation</t>
  </si>
  <si>
    <t>Table F3.A: Headcounts for 'Disabled students' premium' allocation</t>
  </si>
  <si>
    <t>Table F3.B: Calculation of 'Disabled students' premium' allocation</t>
  </si>
  <si>
    <t>Headcount of OfS-fundable undergraduate entrants [note 2]</t>
  </si>
  <si>
    <t>Table F1.1.A: Headcounts for main allocation of 'Premium to support successful student outcomes: full-time'</t>
  </si>
  <si>
    <t>Table F1.1.B: Calculation of main allocation of 'Premium to support successful student outcomes: full-time'</t>
  </si>
  <si>
    <t>Table F1.2.A: Headcounts for supplement of 'Premium to support successful student outcomes: full-time'</t>
  </si>
  <si>
    <t>Table F1.2.B: Calculation of supplement of 'Premium to support successful student outcomes: full-time'</t>
  </si>
  <si>
    <t>Table F4: Calculation of 'Premium for student transitions and mental health' allocation</t>
  </si>
  <si>
    <t>The table of contents below contains a link to every sheet in the workbook.</t>
  </si>
  <si>
    <t>OfS-fundable FTEs</t>
  </si>
  <si>
    <t>Note on the Go To command</t>
  </si>
  <si>
    <t>Subtotal: funding for high-cost courses</t>
  </si>
  <si>
    <t>SP_FT_MAIN</t>
  </si>
  <si>
    <t>Not applicable</t>
  </si>
  <si>
    <t>SP_FT</t>
  </si>
  <si>
    <t>Full-time years abroad
(OfS-fundable)</t>
  </si>
  <si>
    <t>Full-time years abroad
(Non-fundable)</t>
  </si>
  <si>
    <t>Sandwich year out years abroad
(OfS-fundable)</t>
  </si>
  <si>
    <t>Sandwich year out years abroad
(Non-fundable)</t>
  </si>
  <si>
    <t>All price groups and modes</t>
  </si>
  <si>
    <t>All professions</t>
  </si>
  <si>
    <t>All price groups</t>
  </si>
  <si>
    <t>This worksheet contains two tables separated vertically by one blank row.</t>
  </si>
  <si>
    <t>Table C: Nursing, midwifery and allied health supplement</t>
  </si>
  <si>
    <t>SPECIALIST_TA</t>
  </si>
  <si>
    <t>SPECIALIST_SUM</t>
  </si>
  <si>
    <t>December</t>
  </si>
  <si>
    <t>Degree apprenticeships</t>
  </si>
  <si>
    <t>Level 4 and 5 provision</t>
  </si>
  <si>
    <t>World-leading specialist providers</t>
  </si>
  <si>
    <t>Transitional funding</t>
  </si>
  <si>
    <t>SPECIALIST_TRANSITION_TA</t>
  </si>
  <si>
    <t>Table A: 2023-24 Summary of allocations</t>
  </si>
  <si>
    <t>2023-24 allocation (£)</t>
  </si>
  <si>
    <t>2023-24 allocation for days registered (£)</t>
  </si>
  <si>
    <t>Table B: 2023-24 High-cost subject funding</t>
  </si>
  <si>
    <t>Figures for OfS-fundable FTEs (column D) were taken from the relevant OfS data survey. This is HESES22 for most providers.</t>
  </si>
  <si>
    <t>Total FTEs for 2023-24 high-cost subject funding</t>
  </si>
  <si>
    <t>Table C: 2023-24 Nursing, midwifery and allied health supplement</t>
  </si>
  <si>
    <t>Figures for OfS-fundable FTEs (columns C and D) were taken from the relevant OfS data survey. This is HESES22 for most providers.</t>
  </si>
  <si>
    <t>Table D: 2023-24 Overseas study programmes</t>
  </si>
  <si>
    <t>Figures for years abroad (columns B, C, D and E) were taken from the relevant OfS data survey. This is HESES22 for most providers.</t>
  </si>
  <si>
    <t>Table E: 2023-24 Other high-cost targeted allocations</t>
  </si>
  <si>
    <t>Figures for OfS-fundable FTEs (column E) were taken from the relevant OfS data survey. This is HESES22 for most providers.</t>
  </si>
  <si>
    <t>Table F: 2023-24 Student access and success</t>
  </si>
  <si>
    <t>[note 2] Taken from the relevant OfS data survey. This is HESES22 for most providers.</t>
  </si>
  <si>
    <t>Full-time and sandwich year out UG headcount 
(from 2021-22 individualised data):
all quintiles</t>
  </si>
  <si>
    <t>Total FTEs for 2023-24: Full-time and sandwich year out UG [note 1]</t>
  </si>
  <si>
    <t>Full-time and sandwich year out UG headcount 
(from 2021-22 individualised data):
quintiles 1 and 2</t>
  </si>
  <si>
    <t>Total FTEs for 2023-24: Part-time UG [note 1]</t>
  </si>
  <si>
    <t>DSA-eligible headcount
(from 2021-22 individualised data)</t>
  </si>
  <si>
    <t>Total FTEs for 2023-24 [note 1]</t>
  </si>
  <si>
    <t>Table G: 2023-24 Parameters in the funding models</t>
  </si>
  <si>
    <t>UG (Level 4 and 5)</t>
  </si>
  <si>
    <t>UG (Other)</t>
  </si>
  <si>
    <t>UG_OTH</t>
  </si>
  <si>
    <t>FTEADJ23</t>
  </si>
  <si>
    <t>FTE23</t>
  </si>
  <si>
    <t>HIGHCOST23</t>
  </si>
  <si>
    <t>HEALTH_TA23</t>
  </si>
  <si>
    <t>SP_MH_23</t>
  </si>
  <si>
    <t>ERAS_TA23</t>
  </si>
  <si>
    <t>ACCL_TA23</t>
  </si>
  <si>
    <t>INT_TA23</t>
  </si>
  <si>
    <t>PGTS_TA23</t>
  </si>
  <si>
    <t>TA_FTE23</t>
  </si>
  <si>
    <t>Total FTEs for 2023-24 other high-cost targeted allocations</t>
  </si>
  <si>
    <t>All UG</t>
  </si>
  <si>
    <t>[note 1] Taken from 'E_Other_high_cost_targeted' tab.</t>
  </si>
  <si>
    <t>The Go To command (Control + G) can be used to navigate between tables in this spreadsheet, which will be prefixed "Table" followed by the table name. However, please note that the Go To dialog box will include other items that are for internal purposes only and should be ignored.</t>
  </si>
  <si>
    <t>OfS-fundable FTEs
(Full-time)</t>
  </si>
  <si>
    <t>OfS-fundable FTEs
(Part-time)</t>
  </si>
  <si>
    <t>This worksheet contains six tables separated vertically by one blank row each.</t>
  </si>
  <si>
    <t>UG_45</t>
  </si>
  <si>
    <t>NMAH_ADJUSTMENT_FTE</t>
  </si>
  <si>
    <t>Table A2: Expected maximum intake for medical and dental pre-registration courses</t>
  </si>
  <si>
    <t xml:space="preserve">Entry for medical courses for 2023-24 </t>
  </si>
  <si>
    <t>Of which expected maximum overseas numbers</t>
  </si>
  <si>
    <t>Entry for dental courses for 2023-24</t>
  </si>
  <si>
    <t>LEVEL45_TA</t>
  </si>
  <si>
    <t>Announced separately</t>
  </si>
  <si>
    <t>Please note that degree apprenticeships funding has been announced separately on the OfS website.</t>
  </si>
  <si>
    <t>Office for Students: 2023-24 July 2024 grant tables</t>
  </si>
  <si>
    <t>This workbook summarises our allocations across the sector for the 2023-24 academic year.
The tables combine the allocations to all OfS-funded providers.</t>
  </si>
  <si>
    <t>Column1</t>
  </si>
  <si>
    <t>Variable</t>
  </si>
  <si>
    <t>ALL</t>
  </si>
  <si>
    <t>Providers registered in the 'Approved (fee cap)' category on 19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</si>
</sst>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7"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double">
        <color indexed="64"/>
      </top>
      <bottom style="thin">
        <color theme="0" tint="-0.14996795556505021"/>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bottom style="double">
        <color indexed="64"/>
      </bottom>
      <diagonal/>
    </border>
    <border>
      <left/>
      <right style="thin">
        <color indexed="64"/>
      </right>
      <top style="hair">
        <color indexed="64"/>
      </top>
      <bottom style="thin">
        <color theme="0" tint="-0.14999847407452621"/>
      </bottom>
      <diagonal/>
    </border>
    <border>
      <left style="thin">
        <color indexed="64"/>
      </left>
      <right/>
      <top style="thin">
        <color theme="0" tint="-0.14999847407452621"/>
      </top>
      <bottom style="hair">
        <color indexed="64"/>
      </bottom>
      <diagonal/>
    </border>
    <border>
      <left/>
      <right style="thin">
        <color indexed="64"/>
      </right>
      <top style="thin">
        <color theme="0" tint="-0.14999847407452621"/>
      </top>
      <bottom style="hair">
        <color indexed="64"/>
      </bottom>
      <diagonal/>
    </border>
    <border>
      <left style="thin">
        <color indexed="64"/>
      </left>
      <right/>
      <top/>
      <bottom style="thin">
        <color theme="0" tint="-0.14999847407452621"/>
      </bottom>
      <diagonal/>
    </border>
  </borders>
  <cellStyleXfs count="5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3" fillId="0" borderId="0"/>
    <xf numFmtId="0" fontId="45" fillId="0" borderId="0">
      <alignment vertical="center" wrapText="1"/>
    </xf>
    <xf numFmtId="0" fontId="3" fillId="0" borderId="0"/>
    <xf numFmtId="0" fontId="3" fillId="0" borderId="0"/>
  </cellStyleXfs>
  <cellXfs count="438">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32" fillId="0" borderId="0" xfId="0" applyFont="1"/>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8" applyFont="1"/>
    <xf numFmtId="0" fontId="24" fillId="20" borderId="0" xfId="49" applyFont="1" applyFill="1" applyAlignment="1">
      <alignment horizontal="center" vertical="center" wrapText="1"/>
    </xf>
    <xf numFmtId="0" fontId="24" fillId="0" borderId="17" xfId="0" applyFont="1" applyBorder="1"/>
    <xf numFmtId="3" fontId="24" fillId="0" borderId="0" xfId="43"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3" fontId="23" fillId="0" borderId="0" xfId="0" applyNumberFormat="1" applyFont="1" applyAlignment="1">
      <alignment horizontal="right" vertical="center"/>
    </xf>
    <xf numFmtId="0" fontId="31" fillId="0" borderId="0" xfId="50"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0" fontId="37" fillId="24" borderId="0" xfId="0" applyFont="1" applyFill="1"/>
    <xf numFmtId="3" fontId="24" fillId="24" borderId="0" xfId="0" applyNumberFormat="1" applyFont="1" applyFill="1"/>
    <xf numFmtId="0" fontId="24" fillId="24" borderId="0" xfId="0" applyFont="1" applyFill="1"/>
    <xf numFmtId="0" fontId="22" fillId="0" borderId="17" xfId="0" applyFont="1" applyBorder="1"/>
    <xf numFmtId="0" fontId="38" fillId="21" borderId="0" xfId="0" applyFont="1" applyFill="1"/>
    <xf numFmtId="3" fontId="24" fillId="21" borderId="0" xfId="0" applyNumberFormat="1" applyFont="1" applyFill="1"/>
    <xf numFmtId="0" fontId="40" fillId="19" borderId="0" xfId="0" applyFont="1" applyFill="1" applyAlignment="1">
      <alignment horizontal="center" vertical="center"/>
    </xf>
    <xf numFmtId="0" fontId="38" fillId="0" borderId="0" xfId="0" applyFont="1"/>
    <xf numFmtId="0" fontId="3" fillId="25" borderId="0" xfId="0" applyFont="1" applyFill="1" applyAlignment="1">
      <alignment horizontal="left" vertical="top" wrapText="1"/>
    </xf>
    <xf numFmtId="0" fontId="42" fillId="0" borderId="0" xfId="51">
      <alignment vertical="center"/>
    </xf>
    <xf numFmtId="0" fontId="43" fillId="0" borderId="0" xfId="52">
      <alignment vertical="center"/>
    </xf>
    <xf numFmtId="0" fontId="44" fillId="0" borderId="0" xfId="53">
      <alignment vertical="center"/>
    </xf>
    <xf numFmtId="0" fontId="32" fillId="0" borderId="0" xfId="0" applyFont="1" applyAlignment="1">
      <alignment vertical="top" wrapText="1"/>
    </xf>
    <xf numFmtId="0" fontId="41" fillId="0" borderId="0" xfId="50" applyFont="1" applyAlignment="1" applyProtection="1">
      <alignment vertical="top"/>
    </xf>
    <xf numFmtId="0" fontId="45" fillId="0" borderId="0" xfId="55"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0"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0" applyFont="1" applyAlignment="1" applyProtection="1">
      <alignment vertical="top"/>
    </xf>
    <xf numFmtId="0" fontId="22" fillId="0" borderId="13" xfId="0" applyFont="1" applyBorder="1" applyAlignment="1">
      <alignment horizontal="left" vertical="center"/>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0"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6"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3" fillId="0" borderId="0" xfId="52" applyAlignment="1"/>
    <xf numFmtId="4" fontId="32" fillId="23" borderId="86" xfId="0" applyNumberFormat="1" applyFont="1" applyFill="1" applyBorder="1" applyAlignment="1">
      <alignment horizontal="right"/>
    </xf>
    <xf numFmtId="4" fontId="32" fillId="23" borderId="87" xfId="0" applyNumberFormat="1" applyFont="1" applyFill="1" applyBorder="1" applyAlignment="1">
      <alignment horizontal="right"/>
    </xf>
    <xf numFmtId="4" fontId="32" fillId="23" borderId="40"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3"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8" applyFont="1" applyAlignment="1">
      <alignment vertical="center"/>
    </xf>
    <xf numFmtId="4" fontId="32" fillId="0" borderId="42" xfId="48" applyNumberFormat="1" applyFont="1" applyBorder="1" applyAlignment="1">
      <alignment vertical="center"/>
    </xf>
    <xf numFmtId="4" fontId="32" fillId="0" borderId="72" xfId="48" applyNumberFormat="1" applyFont="1" applyBorder="1" applyAlignment="1">
      <alignment vertical="center"/>
    </xf>
    <xf numFmtId="4" fontId="32" fillId="0" borderId="36" xfId="48" applyNumberFormat="1" applyFont="1" applyBorder="1" applyAlignment="1">
      <alignment vertical="center"/>
    </xf>
    <xf numFmtId="0" fontId="32" fillId="0" borderId="11" xfId="48" applyFont="1" applyBorder="1" applyAlignment="1">
      <alignment vertical="center"/>
    </xf>
    <xf numFmtId="4" fontId="32" fillId="0" borderId="71" xfId="48" applyNumberFormat="1" applyFont="1" applyBorder="1" applyAlignment="1">
      <alignment vertical="center"/>
    </xf>
    <xf numFmtId="4" fontId="32" fillId="0" borderId="75" xfId="48" applyNumberFormat="1" applyFont="1" applyBorder="1" applyAlignment="1">
      <alignment vertical="center"/>
    </xf>
    <xf numFmtId="4" fontId="32" fillId="0" borderId="62" xfId="48" applyNumberFormat="1" applyFont="1" applyBorder="1" applyAlignment="1">
      <alignment vertical="center"/>
    </xf>
    <xf numFmtId="3" fontId="32" fillId="0" borderId="36" xfId="48" applyNumberFormat="1" applyFont="1" applyBorder="1" applyAlignment="1">
      <alignment vertical="center"/>
    </xf>
    <xf numFmtId="4" fontId="32" fillId="0" borderId="24" xfId="48" applyNumberFormat="1" applyFont="1" applyBorder="1" applyAlignment="1">
      <alignment vertical="center"/>
    </xf>
    <xf numFmtId="4" fontId="32" fillId="0" borderId="76" xfId="48" applyNumberFormat="1" applyFont="1" applyBorder="1" applyAlignment="1">
      <alignment vertical="center"/>
    </xf>
    <xf numFmtId="4" fontId="32" fillId="0" borderId="70" xfId="48" applyNumberFormat="1" applyFont="1" applyBorder="1" applyAlignment="1">
      <alignment vertical="center"/>
    </xf>
    <xf numFmtId="4" fontId="32" fillId="0" borderId="33" xfId="48" applyNumberFormat="1" applyFont="1" applyBorder="1" applyAlignment="1">
      <alignment vertical="center"/>
    </xf>
    <xf numFmtId="3" fontId="32" fillId="0" borderId="33" xfId="48" applyNumberFormat="1" applyFont="1" applyBorder="1" applyAlignment="1">
      <alignment vertical="center"/>
    </xf>
    <xf numFmtId="4" fontId="32" fillId="0" borderId="44" xfId="48" applyNumberFormat="1" applyFont="1" applyBorder="1" applyAlignment="1">
      <alignment vertical="center"/>
    </xf>
    <xf numFmtId="4" fontId="32" fillId="0" borderId="40" xfId="48" applyNumberFormat="1" applyFont="1" applyBorder="1" applyAlignment="1">
      <alignment vertical="center"/>
    </xf>
    <xf numFmtId="4" fontId="32" fillId="0" borderId="73" xfId="48" applyNumberFormat="1" applyFont="1" applyBorder="1" applyAlignment="1">
      <alignment vertical="center"/>
    </xf>
    <xf numFmtId="0" fontId="32" fillId="0" borderId="19" xfId="48" applyFont="1" applyBorder="1" applyAlignment="1">
      <alignment vertical="center"/>
    </xf>
    <xf numFmtId="4" fontId="32" fillId="0" borderId="77" xfId="48" applyNumberFormat="1" applyFont="1" applyBorder="1" applyAlignment="1">
      <alignment vertical="center"/>
    </xf>
    <xf numFmtId="4" fontId="32" fillId="0" borderId="34" xfId="48" applyNumberFormat="1" applyFont="1" applyBorder="1" applyAlignment="1">
      <alignment vertical="center"/>
    </xf>
    <xf numFmtId="3" fontId="32" fillId="0" borderId="34" xfId="48" applyNumberFormat="1" applyFont="1" applyBorder="1" applyAlignment="1">
      <alignment vertical="center"/>
    </xf>
    <xf numFmtId="4" fontId="32" fillId="0" borderId="46" xfId="48" applyNumberFormat="1" applyFont="1" applyBorder="1" applyAlignment="1">
      <alignment vertical="center"/>
    </xf>
    <xf numFmtId="4" fontId="32" fillId="0" borderId="74" xfId="48" applyNumberFormat="1" applyFont="1" applyBorder="1" applyAlignment="1">
      <alignment vertical="center"/>
    </xf>
    <xf numFmtId="4" fontId="32" fillId="0" borderId="37" xfId="48" applyNumberFormat="1" applyFont="1" applyBorder="1" applyAlignment="1">
      <alignment vertical="center"/>
    </xf>
    <xf numFmtId="3" fontId="32" fillId="0" borderId="37" xfId="48" applyNumberFormat="1" applyFont="1" applyBorder="1" applyAlignment="1">
      <alignment vertical="center"/>
    </xf>
    <xf numFmtId="0" fontId="27" fillId="0" borderId="27" xfId="0" applyFont="1" applyBorder="1" applyAlignment="1">
      <alignment horizontal="left" vertical="center" wrapText="1"/>
    </xf>
    <xf numFmtId="4" fontId="32" fillId="0" borderId="47" xfId="0" applyNumberFormat="1" applyFont="1" applyBorder="1" applyAlignment="1">
      <alignment vertical="center" wrapText="1"/>
    </xf>
    <xf numFmtId="4" fontId="32" fillId="0" borderId="78" xfId="0" applyNumberFormat="1" applyFont="1" applyBorder="1" applyAlignment="1">
      <alignment vertical="center" wrapText="1"/>
    </xf>
    <xf numFmtId="4" fontId="32" fillId="0" borderId="63" xfId="0" applyNumberFormat="1" applyFont="1" applyBorder="1" applyAlignment="1">
      <alignment vertical="center" wrapText="1"/>
    </xf>
    <xf numFmtId="4" fontId="32" fillId="0" borderId="38" xfId="0" applyNumberFormat="1" applyFont="1" applyBorder="1" applyAlignment="1">
      <alignment vertical="center" wrapText="1"/>
    </xf>
    <xf numFmtId="3" fontId="32" fillId="0" borderId="38" xfId="43" applyNumberFormat="1" applyFont="1" applyBorder="1" applyAlignment="1">
      <alignment vertical="center"/>
    </xf>
    <xf numFmtId="0" fontId="27" fillId="0" borderId="0" xfId="0" applyFont="1" applyAlignment="1">
      <alignment horizontal="left" vertical="center" wrapText="1"/>
    </xf>
    <xf numFmtId="4" fontId="32" fillId="0" borderId="46" xfId="0" applyNumberFormat="1" applyFont="1" applyBorder="1" applyAlignment="1">
      <alignment vertical="center" wrapText="1"/>
    </xf>
    <xf numFmtId="4" fontId="32" fillId="0" borderId="74" xfId="0" applyNumberFormat="1" applyFont="1" applyBorder="1" applyAlignment="1">
      <alignment vertical="center" wrapText="1"/>
    </xf>
    <xf numFmtId="4" fontId="32" fillId="0" borderId="37" xfId="0" applyNumberFormat="1" applyFont="1" applyBorder="1" applyAlignment="1">
      <alignment vertical="center" wrapText="1"/>
    </xf>
    <xf numFmtId="3" fontId="32" fillId="0" borderId="37" xfId="43" applyNumberFormat="1" applyFont="1" applyBorder="1" applyAlignment="1">
      <alignment vertical="center"/>
    </xf>
    <xf numFmtId="166" fontId="23" fillId="0" borderId="0" xfId="0" applyNumberFormat="1" applyFont="1" applyAlignment="1">
      <alignment vertical="center"/>
    </xf>
    <xf numFmtId="4" fontId="32" fillId="0" borderId="66" xfId="0" applyNumberFormat="1" applyFont="1" applyBorder="1" applyAlignment="1">
      <alignment vertical="center" wrapText="1"/>
    </xf>
    <xf numFmtId="4" fontId="32" fillId="0" borderId="84"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2" xfId="0" applyNumberFormat="1" applyFont="1" applyBorder="1" applyAlignment="1">
      <alignment vertical="center"/>
    </xf>
    <xf numFmtId="3" fontId="32" fillId="0" borderId="83" xfId="0" applyNumberFormat="1" applyFont="1" applyBorder="1" applyAlignment="1">
      <alignment vertical="center"/>
    </xf>
    <xf numFmtId="3" fontId="32" fillId="0" borderId="88" xfId="0" applyNumberFormat="1" applyFont="1" applyBorder="1" applyAlignment="1">
      <alignment vertical="center"/>
    </xf>
    <xf numFmtId="3" fontId="32" fillId="0" borderId="85"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5" xfId="0" applyNumberFormat="1" applyFont="1" applyBorder="1" applyAlignment="1">
      <alignment horizontal="right" vertical="center"/>
    </xf>
    <xf numFmtId="3" fontId="32" fillId="0" borderId="13" xfId="43" applyNumberFormat="1" applyFont="1" applyBorder="1" applyAlignment="1">
      <alignment horizontal="right" vertical="center"/>
    </xf>
    <xf numFmtId="166" fontId="23" fillId="0" borderId="0" xfId="50"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5" fillId="0" borderId="0" xfId="55">
      <alignment vertical="center" wrapText="1"/>
    </xf>
    <xf numFmtId="0" fontId="22" fillId="0" borderId="0" xfId="0" applyFont="1" applyAlignment="1">
      <alignment horizontal="left" vertical="center"/>
    </xf>
    <xf numFmtId="0" fontId="27" fillId="0" borderId="81" xfId="0" applyFont="1" applyBorder="1" applyAlignment="1">
      <alignment horizontal="right" wrapText="1"/>
    </xf>
    <xf numFmtId="3" fontId="27" fillId="0" borderId="81" xfId="0" applyNumberFormat="1" applyFont="1" applyBorder="1" applyAlignment="1">
      <alignment horizontal="right"/>
    </xf>
    <xf numFmtId="0" fontId="32" fillId="0" borderId="16" xfId="0" applyFont="1" applyBorder="1" applyAlignment="1">
      <alignment horizontal="left" vertical="center"/>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81"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4" applyFont="1" applyBorder="1" applyAlignment="1">
      <alignment horizontal="right" vertical="center" wrapText="1"/>
    </xf>
    <xf numFmtId="170" fontId="32" fillId="0" borderId="12" xfId="44"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8"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3"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6" xfId="0" applyNumberFormat="1" applyFont="1" applyBorder="1" applyAlignment="1">
      <alignment horizontal="right" vertical="center" wrapText="1"/>
    </xf>
    <xf numFmtId="3" fontId="32" fillId="0" borderId="67"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5" xfId="0" applyNumberFormat="1" applyFont="1" applyBorder="1" applyAlignment="1">
      <alignment horizontal="right" vertical="center" wrapText="1"/>
    </xf>
    <xf numFmtId="3" fontId="32" fillId="0" borderId="46" xfId="0" applyNumberFormat="1" applyFont="1" applyBorder="1" applyAlignment="1">
      <alignment horizontal="right" vertical="center" wrapText="1"/>
    </xf>
    <xf numFmtId="3" fontId="32" fillId="0" borderId="68" xfId="0" applyNumberFormat="1" applyFont="1" applyBorder="1" applyAlignment="1">
      <alignment horizontal="right" vertical="center" wrapText="1"/>
    </xf>
    <xf numFmtId="3" fontId="32" fillId="23" borderId="37" xfId="0" applyNumberFormat="1" applyFont="1" applyFill="1" applyBorder="1" applyAlignment="1">
      <alignment horizontal="right" vertical="center" wrapText="1"/>
    </xf>
    <xf numFmtId="3" fontId="32" fillId="23" borderId="45" xfId="0" applyNumberFormat="1" applyFont="1" applyFill="1" applyBorder="1" applyAlignment="1">
      <alignment horizontal="right" vertical="center" wrapText="1"/>
    </xf>
    <xf numFmtId="3" fontId="32" fillId="0" borderId="37" xfId="0" applyNumberFormat="1" applyFont="1" applyBorder="1" applyAlignment="1">
      <alignment horizontal="right" vertical="center" wrapText="1"/>
    </xf>
    <xf numFmtId="0" fontId="32" fillId="0" borderId="13" xfId="0" applyFont="1" applyBorder="1" applyAlignment="1">
      <alignment vertical="center"/>
    </xf>
    <xf numFmtId="4" fontId="32" fillId="0" borderId="42" xfId="0" applyNumberFormat="1" applyFont="1" applyBorder="1" applyAlignment="1">
      <alignment vertical="center"/>
    </xf>
    <xf numFmtId="4" fontId="32" fillId="0" borderId="36" xfId="0" applyNumberFormat="1" applyFont="1" applyBorder="1" applyAlignment="1">
      <alignment horizontal="right" vertical="center"/>
    </xf>
    <xf numFmtId="4" fontId="32" fillId="0" borderId="41" xfId="0" applyNumberFormat="1" applyFont="1" applyBorder="1" applyAlignment="1">
      <alignment horizontal="right" vertical="center"/>
    </xf>
    <xf numFmtId="3" fontId="32" fillId="23" borderId="36" xfId="43" applyNumberFormat="1" applyFont="1" applyFill="1" applyBorder="1" applyAlignment="1">
      <alignment horizontal="right" vertical="center"/>
    </xf>
    <xf numFmtId="4" fontId="32" fillId="23" borderId="34" xfId="43" applyNumberFormat="1" applyFont="1" applyFill="1" applyBorder="1" applyAlignment="1">
      <alignment horizontal="right" vertical="center"/>
    </xf>
    <xf numFmtId="0" fontId="32" fillId="0" borderId="11" xfId="0" applyFont="1" applyBorder="1" applyAlignment="1">
      <alignment horizontal="left" vertical="center"/>
    </xf>
    <xf numFmtId="4" fontId="32" fillId="0" borderId="40"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39" xfId="0" applyNumberFormat="1" applyFont="1" applyBorder="1" applyAlignment="1">
      <alignment horizontal="right" vertical="center"/>
    </xf>
    <xf numFmtId="3" fontId="32" fillId="23" borderId="33" xfId="43" applyNumberFormat="1" applyFont="1" applyFill="1" applyBorder="1" applyAlignment="1">
      <alignment horizontal="right" vertical="center"/>
    </xf>
    <xf numFmtId="4" fontId="32" fillId="23" borderId="33" xfId="43" applyNumberFormat="1" applyFont="1" applyFill="1" applyBorder="1" applyAlignment="1">
      <alignment horizontal="right" vertical="center"/>
    </xf>
    <xf numFmtId="0" fontId="32" fillId="0" borderId="19" xfId="0" applyFont="1" applyBorder="1" applyAlignment="1">
      <alignment horizontal="left" vertical="center"/>
    </xf>
    <xf numFmtId="4" fontId="32" fillId="0" borderId="44"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3" xfId="0" applyNumberFormat="1" applyFont="1" applyBorder="1" applyAlignment="1">
      <alignment horizontal="right" vertical="center"/>
    </xf>
    <xf numFmtId="3" fontId="32" fillId="0" borderId="34" xfId="43" applyNumberFormat="1" applyFont="1" applyBorder="1" applyAlignment="1">
      <alignment horizontal="right" vertical="center"/>
    </xf>
    <xf numFmtId="0" fontId="32" fillId="0" borderId="49" xfId="0" applyFont="1" applyBorder="1" applyAlignment="1">
      <alignment vertical="center"/>
    </xf>
    <xf numFmtId="0" fontId="32" fillId="0" borderId="49" xfId="0" applyFont="1" applyBorder="1" applyAlignment="1">
      <alignment horizontal="left" vertical="center"/>
    </xf>
    <xf numFmtId="4" fontId="32" fillId="0" borderId="54" xfId="0" applyNumberFormat="1" applyFont="1" applyBorder="1" applyAlignment="1">
      <alignment vertical="center"/>
    </xf>
    <xf numFmtId="4" fontId="32" fillId="23" borderId="50" xfId="0" applyNumberFormat="1" applyFont="1" applyFill="1" applyBorder="1" applyAlignment="1">
      <alignment horizontal="right" vertical="center"/>
    </xf>
    <xf numFmtId="4" fontId="32" fillId="0" borderId="50" xfId="0" applyNumberFormat="1" applyFont="1" applyBorder="1" applyAlignment="1">
      <alignment horizontal="right" vertical="center"/>
    </xf>
    <xf numFmtId="4" fontId="32" fillId="0" borderId="51" xfId="0" applyNumberFormat="1" applyFont="1" applyBorder="1" applyAlignment="1">
      <alignment horizontal="right" vertical="center"/>
    </xf>
    <xf numFmtId="3" fontId="32" fillId="0" borderId="50" xfId="43" applyNumberFormat="1" applyFont="1" applyBorder="1" applyAlignment="1">
      <alignment horizontal="right" vertical="center"/>
    </xf>
    <xf numFmtId="4" fontId="32" fillId="23" borderId="50" xfId="43" applyNumberFormat="1" applyFont="1" applyFill="1" applyBorder="1" applyAlignment="1">
      <alignment horizontal="right" vertical="center"/>
    </xf>
    <xf numFmtId="4" fontId="32" fillId="23" borderId="36" xfId="0" applyNumberFormat="1" applyFont="1" applyFill="1" applyBorder="1" applyAlignment="1">
      <alignment horizontal="right" vertical="center"/>
    </xf>
    <xf numFmtId="4" fontId="32" fillId="23" borderId="36" xfId="43" applyNumberFormat="1" applyFont="1" applyFill="1" applyBorder="1" applyAlignment="1">
      <alignment horizontal="right" vertical="center"/>
    </xf>
    <xf numFmtId="4" fontId="32" fillId="0" borderId="55" xfId="0" applyNumberFormat="1" applyFont="1" applyBorder="1" applyAlignment="1">
      <alignment vertical="center"/>
    </xf>
    <xf numFmtId="4" fontId="32" fillId="23" borderId="35" xfId="0" applyNumberFormat="1" applyFont="1" applyFill="1" applyBorder="1" applyAlignment="1">
      <alignment horizontal="right" vertical="center"/>
    </xf>
    <xf numFmtId="4" fontId="32" fillId="0" borderId="35" xfId="0" applyNumberFormat="1" applyFont="1" applyBorder="1" applyAlignment="1">
      <alignment horizontal="right" vertical="center"/>
    </xf>
    <xf numFmtId="4" fontId="32" fillId="0" borderId="48" xfId="0" applyNumberFormat="1" applyFont="1" applyBorder="1" applyAlignment="1">
      <alignment horizontal="right" vertical="center"/>
    </xf>
    <xf numFmtId="3" fontId="32" fillId="0" borderId="33" xfId="43" applyNumberFormat="1" applyFont="1" applyBorder="1" applyAlignment="1">
      <alignment horizontal="right" vertical="center"/>
    </xf>
    <xf numFmtId="4" fontId="32" fillId="23" borderId="37" xfId="43" applyNumberFormat="1" applyFont="1" applyFill="1" applyBorder="1" applyAlignment="1">
      <alignment horizontal="right" vertical="center"/>
    </xf>
    <xf numFmtId="3" fontId="32" fillId="23" borderId="31" xfId="43" applyNumberFormat="1" applyFont="1" applyFill="1" applyBorder="1" applyAlignment="1">
      <alignment horizontal="right" vertical="center"/>
    </xf>
    <xf numFmtId="4" fontId="32" fillId="23" borderId="31" xfId="43" applyNumberFormat="1" applyFont="1" applyFill="1" applyBorder="1" applyAlignment="1">
      <alignment horizontal="right" vertical="center"/>
    </xf>
    <xf numFmtId="3" fontId="32" fillId="23" borderId="34" xfId="43" applyNumberFormat="1" applyFont="1" applyFill="1" applyBorder="1" applyAlignment="1">
      <alignment horizontal="right" vertical="center"/>
    </xf>
    <xf numFmtId="3" fontId="32" fillId="0" borderId="37" xfId="43" applyNumberFormat="1" applyFont="1" applyBorder="1" applyAlignment="1">
      <alignment horizontal="right" vertical="center"/>
    </xf>
    <xf numFmtId="3" fontId="32" fillId="0" borderId="35" xfId="43" applyNumberFormat="1" applyFont="1" applyBorder="1" applyAlignment="1">
      <alignment horizontal="right" vertical="center"/>
    </xf>
    <xf numFmtId="4" fontId="32" fillId="23" borderId="35" xfId="43" applyNumberFormat="1" applyFont="1" applyFill="1" applyBorder="1" applyAlignment="1">
      <alignment horizontal="right" vertical="center"/>
    </xf>
    <xf numFmtId="3" fontId="32" fillId="23" borderId="37" xfId="43" applyNumberFormat="1" applyFont="1" applyFill="1" applyBorder="1" applyAlignment="1">
      <alignment horizontal="right" vertical="center"/>
    </xf>
    <xf numFmtId="0" fontId="32" fillId="0" borderId="0" xfId="0" applyFont="1" applyAlignment="1">
      <alignment horizontal="left" vertical="center" wrapText="1"/>
    </xf>
    <xf numFmtId="4" fontId="32" fillId="0" borderId="56"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3" fontId="32" fillId="23" borderId="11" xfId="43" applyNumberFormat="1" applyFont="1" applyFill="1" applyBorder="1" applyAlignment="1">
      <alignment horizontal="right" vertical="center"/>
    </xf>
    <xf numFmtId="4" fontId="32" fillId="23" borderId="11" xfId="43" applyNumberFormat="1" applyFont="1" applyFill="1" applyBorder="1" applyAlignment="1">
      <alignment horizontal="right" vertical="center"/>
    </xf>
    <xf numFmtId="0" fontId="32" fillId="0" borderId="15" xfId="0" applyFont="1" applyBorder="1" applyAlignment="1">
      <alignment vertical="center"/>
    </xf>
    <xf numFmtId="4" fontId="32" fillId="0" borderId="57"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4" fontId="32" fillId="23" borderId="15" xfId="43" applyNumberFormat="1" applyFont="1" applyFill="1" applyBorder="1" applyAlignment="1">
      <alignment horizontal="right" vertical="center"/>
    </xf>
    <xf numFmtId="0" fontId="32" fillId="0" borderId="52" xfId="0" applyFont="1" applyBorder="1" applyAlignment="1">
      <alignment vertical="center"/>
    </xf>
    <xf numFmtId="0" fontId="32" fillId="0" borderId="52" xfId="0" applyFont="1" applyBorder="1" applyAlignment="1">
      <alignment horizontal="left" vertical="center"/>
    </xf>
    <xf numFmtId="4" fontId="32" fillId="0" borderId="58" xfId="0" applyNumberFormat="1" applyFont="1" applyBorder="1" applyAlignment="1">
      <alignment vertical="center"/>
    </xf>
    <xf numFmtId="4" fontId="32" fillId="23" borderId="52" xfId="0" applyNumberFormat="1" applyFont="1" applyFill="1" applyBorder="1" applyAlignment="1">
      <alignment horizontal="right" vertical="center"/>
    </xf>
    <xf numFmtId="4" fontId="32" fillId="0" borderId="52" xfId="0" applyNumberFormat="1" applyFont="1" applyBorder="1" applyAlignment="1">
      <alignment horizontal="right" vertical="center"/>
    </xf>
    <xf numFmtId="4" fontId="32" fillId="0" borderId="53" xfId="0" applyNumberFormat="1" applyFont="1" applyBorder="1" applyAlignment="1">
      <alignment horizontal="right" vertical="center"/>
    </xf>
    <xf numFmtId="4" fontId="32" fillId="23" borderId="52" xfId="43" applyNumberFormat="1" applyFont="1" applyFill="1" applyBorder="1" applyAlignment="1">
      <alignment horizontal="right" vertical="center"/>
    </xf>
    <xf numFmtId="3" fontId="32" fillId="23" borderId="50" xfId="43" applyNumberFormat="1" applyFont="1" applyFill="1" applyBorder="1" applyAlignment="1">
      <alignment horizontal="right" vertical="center"/>
    </xf>
    <xf numFmtId="4" fontId="32" fillId="0" borderId="46" xfId="0" applyNumberFormat="1" applyFont="1" applyBorder="1" applyAlignment="1">
      <alignment vertical="center"/>
    </xf>
    <xf numFmtId="4" fontId="32" fillId="23" borderId="37" xfId="0" applyNumberFormat="1" applyFont="1" applyFill="1" applyBorder="1" applyAlignment="1">
      <alignment horizontal="right" vertical="center"/>
    </xf>
    <xf numFmtId="4" fontId="32" fillId="0" borderId="37" xfId="0" applyNumberFormat="1" applyFont="1" applyBorder="1" applyAlignment="1">
      <alignment horizontal="right" vertical="center"/>
    </xf>
    <xf numFmtId="4" fontId="32" fillId="0" borderId="45" xfId="0" applyNumberFormat="1" applyFont="1" applyBorder="1" applyAlignment="1">
      <alignment horizontal="right" vertical="center"/>
    </xf>
    <xf numFmtId="0" fontId="27" fillId="0" borderId="27" xfId="0" applyFont="1" applyBorder="1" applyAlignment="1">
      <alignment vertical="center"/>
    </xf>
    <xf numFmtId="0" fontId="27" fillId="0" borderId="28" xfId="0" applyFont="1" applyBorder="1" applyAlignment="1">
      <alignment vertical="center"/>
    </xf>
    <xf numFmtId="0" fontId="27" fillId="0" borderId="28" xfId="0" applyFont="1" applyBorder="1" applyAlignment="1">
      <alignment horizontal="right" vertical="center"/>
    </xf>
    <xf numFmtId="4" fontId="32" fillId="0" borderId="59" xfId="0" applyNumberFormat="1" applyFont="1" applyBorder="1" applyAlignment="1">
      <alignment vertical="center"/>
    </xf>
    <xf numFmtId="4" fontId="32" fillId="0" borderId="28" xfId="0" applyNumberFormat="1" applyFont="1" applyBorder="1" applyAlignment="1">
      <alignment horizontal="right" vertical="center"/>
    </xf>
    <xf numFmtId="4" fontId="32" fillId="0" borderId="29" xfId="0" applyNumberFormat="1" applyFont="1" applyBorder="1" applyAlignment="1">
      <alignment horizontal="right" vertical="center"/>
    </xf>
    <xf numFmtId="3" fontId="32" fillId="23" borderId="28" xfId="43" applyNumberFormat="1" applyFont="1" applyFill="1" applyBorder="1" applyAlignment="1">
      <alignment horizontal="right" vertical="center"/>
    </xf>
    <xf numFmtId="3" fontId="32" fillId="0" borderId="28" xfId="43"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3" fontId="32" fillId="23" borderId="15" xfId="43" applyNumberFormat="1" applyFont="1" applyFill="1" applyBorder="1" applyAlignment="1">
      <alignment horizontal="right" vertical="center"/>
    </xf>
    <xf numFmtId="3" fontId="32" fillId="0" borderId="15" xfId="43" applyNumberFormat="1" applyFont="1" applyBorder="1" applyAlignment="1">
      <alignment horizontal="right" vertical="center"/>
    </xf>
    <xf numFmtId="0" fontId="27" fillId="0" borderId="49" xfId="0" applyFont="1" applyBorder="1" applyAlignment="1">
      <alignment horizontal="left" vertical="center" wrapText="1"/>
    </xf>
    <xf numFmtId="0" fontId="27" fillId="0" borderId="52" xfId="0" applyFont="1" applyBorder="1" applyAlignment="1">
      <alignment vertical="center"/>
    </xf>
    <xf numFmtId="0" fontId="27" fillId="0" borderId="52" xfId="0" applyFont="1" applyBorder="1" applyAlignment="1">
      <alignment horizontal="right" vertical="center"/>
    </xf>
    <xf numFmtId="3" fontId="32" fillId="0" borderId="52" xfId="43" applyNumberFormat="1" applyFont="1" applyBorder="1" applyAlignment="1">
      <alignment horizontal="right" vertical="center"/>
    </xf>
    <xf numFmtId="3" fontId="32" fillId="23" borderId="52" xfId="43" applyNumberFormat="1" applyFont="1" applyFill="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30"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3" fontId="32" fillId="0" borderId="16" xfId="43" applyNumberFormat="1" applyFont="1" applyBorder="1" applyAlignment="1">
      <alignment horizontal="right" vertical="center"/>
    </xf>
    <xf numFmtId="3" fontId="32" fillId="23" borderId="16" xfId="43" applyNumberFormat="1" applyFont="1" applyFill="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61" xfId="0" applyNumberFormat="1" applyFont="1" applyBorder="1" applyAlignment="1">
      <alignment vertical="center"/>
    </xf>
    <xf numFmtId="4" fontId="32" fillId="23" borderId="32" xfId="0" applyNumberFormat="1" applyFont="1" applyFill="1" applyBorder="1" applyAlignment="1">
      <alignment horizontal="right" vertical="center"/>
    </xf>
    <xf numFmtId="0" fontId="39" fillId="0" borderId="0" xfId="0" applyFont="1" applyAlignment="1">
      <alignment vertical="top" wrapText="1"/>
    </xf>
    <xf numFmtId="0" fontId="3" fillId="0" borderId="0" xfId="0" applyFont="1" applyAlignment="1">
      <alignment vertical="top" wrapText="1"/>
    </xf>
    <xf numFmtId="0" fontId="22" fillId="0" borderId="0" xfId="0" applyFont="1" applyAlignment="1">
      <alignment horizontal="left"/>
    </xf>
    <xf numFmtId="0" fontId="32" fillId="0" borderId="24" xfId="50" applyFont="1" applyBorder="1" applyAlignment="1">
      <alignment horizontal="left"/>
    </xf>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5" xfId="0" applyNumberFormat="1" applyFont="1" applyBorder="1" applyAlignment="1">
      <alignment horizontal="right" vertical="center"/>
    </xf>
    <xf numFmtId="0" fontId="27" fillId="0" borderId="80" xfId="0" applyFont="1" applyBorder="1" applyAlignment="1">
      <alignment horizontal="left" vertical="center"/>
    </xf>
    <xf numFmtId="0" fontId="27" fillId="0" borderId="13" xfId="0" applyFont="1" applyBorder="1" applyAlignment="1">
      <alignment vertical="center"/>
    </xf>
    <xf numFmtId="0" fontId="46" fillId="0" borderId="23" xfId="0" applyFont="1" applyBorder="1" applyAlignment="1">
      <alignment horizontal="left" vertical="center" wrapText="1"/>
    </xf>
    <xf numFmtId="0" fontId="32" fillId="0" borderId="21" xfId="48" applyFont="1" applyBorder="1" applyAlignment="1">
      <alignment horizontal="left" vertical="center"/>
    </xf>
    <xf numFmtId="0" fontId="27" fillId="0" borderId="26" xfId="0" applyFont="1" applyBorder="1" applyAlignment="1">
      <alignment horizontal="left" vertical="center"/>
    </xf>
    <xf numFmtId="0" fontId="27" fillId="0" borderId="65"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3"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80" xfId="0" applyFont="1" applyBorder="1" applyAlignment="1">
      <alignment horizontal="right" wrapText="1"/>
    </xf>
    <xf numFmtId="3" fontId="32" fillId="0" borderId="16" xfId="0" applyNumberFormat="1" applyFont="1" applyBorder="1" applyAlignment="1">
      <alignment horizontal="right" vertical="center"/>
    </xf>
    <xf numFmtId="0" fontId="27" fillId="0" borderId="80" xfId="0" applyFont="1" applyBorder="1" applyAlignment="1">
      <alignment vertical="center"/>
    </xf>
    <xf numFmtId="3" fontId="27" fillId="0" borderId="80"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0" fontId="27" fillId="0" borderId="83" xfId="0" applyFont="1" applyBorder="1" applyAlignment="1">
      <alignment vertical="center"/>
    </xf>
    <xf numFmtId="4" fontId="32" fillId="0" borderId="79" xfId="0" applyNumberFormat="1" applyFont="1" applyBorder="1" applyAlignment="1">
      <alignment vertical="center"/>
    </xf>
    <xf numFmtId="3" fontId="32" fillId="0" borderId="79" xfId="0" applyNumberFormat="1" applyFont="1" applyBorder="1" applyAlignment="1">
      <alignment vertical="center"/>
    </xf>
    <xf numFmtId="4" fontId="32" fillId="0" borderId="37" xfId="0" applyNumberFormat="1" applyFont="1" applyBorder="1" applyAlignment="1">
      <alignment vertical="center"/>
    </xf>
    <xf numFmtId="3" fontId="32" fillId="0" borderId="37" xfId="0" applyNumberFormat="1" applyFont="1" applyBorder="1" applyAlignment="1">
      <alignment vertical="center"/>
    </xf>
    <xf numFmtId="0" fontId="32" fillId="0" borderId="93" xfId="0" applyFont="1" applyBorder="1" applyAlignment="1">
      <alignment vertical="center"/>
    </xf>
    <xf numFmtId="0" fontId="32" fillId="0" borderId="26" xfId="0" applyFont="1" applyBorder="1" applyAlignment="1">
      <alignment vertical="center"/>
    </xf>
    <xf numFmtId="0" fontId="32" fillId="0" borderId="65" xfId="0" applyFont="1" applyBorder="1" applyAlignment="1">
      <alignment vertical="center"/>
    </xf>
    <xf numFmtId="0" fontId="32" fillId="0" borderId="21" xfId="0" applyFont="1" applyBorder="1" applyAlignment="1">
      <alignment vertical="center"/>
    </xf>
    <xf numFmtId="0" fontId="32" fillId="0" borderId="23" xfId="0" applyFont="1" applyBorder="1" applyAlignment="1">
      <alignment vertical="center"/>
    </xf>
    <xf numFmtId="0" fontId="27" fillId="0" borderId="26" xfId="0" applyFont="1" applyBorder="1" applyAlignment="1">
      <alignment vertical="center"/>
    </xf>
    <xf numFmtId="3" fontId="32" fillId="23" borderId="37" xfId="0" applyNumberFormat="1" applyFont="1" applyFill="1" applyBorder="1" applyAlignment="1">
      <alignment horizontal="right" vertical="center"/>
    </xf>
    <xf numFmtId="3" fontId="32" fillId="23" borderId="0" xfId="43" applyNumberFormat="1" applyFont="1" applyFill="1" applyAlignment="1">
      <alignment horizontal="right" vertical="center"/>
    </xf>
    <xf numFmtId="3" fontId="32" fillId="23" borderId="90" xfId="43" applyNumberFormat="1" applyFont="1" applyFill="1" applyBorder="1" applyAlignment="1">
      <alignment horizontal="right" vertical="center"/>
    </xf>
    <xf numFmtId="3" fontId="32" fillId="23" borderId="19" xfId="43" applyNumberFormat="1" applyFont="1" applyFill="1" applyBorder="1" applyAlignment="1">
      <alignment horizontal="right" vertical="center"/>
    </xf>
    <xf numFmtId="4" fontId="32" fillId="0" borderId="71" xfId="0" applyNumberFormat="1" applyFont="1" applyBorder="1" applyAlignment="1">
      <alignment vertical="center"/>
    </xf>
    <xf numFmtId="4" fontId="32" fillId="23" borderId="62" xfId="0" applyNumberFormat="1" applyFont="1" applyFill="1" applyBorder="1" applyAlignment="1">
      <alignment horizontal="right" vertical="center"/>
    </xf>
    <xf numFmtId="4" fontId="32" fillId="0" borderId="62" xfId="0" applyNumberFormat="1" applyFont="1" applyBorder="1" applyAlignment="1">
      <alignment horizontal="right" vertical="center"/>
    </xf>
    <xf numFmtId="4" fontId="32" fillId="0" borderId="94" xfId="0" applyNumberFormat="1" applyFont="1" applyBorder="1" applyAlignment="1">
      <alignment horizontal="right" vertical="center"/>
    </xf>
    <xf numFmtId="4" fontId="32" fillId="23" borderId="31" xfId="0" applyNumberFormat="1" applyFont="1" applyFill="1" applyBorder="1" applyAlignment="1">
      <alignment horizontal="right" vertical="center"/>
    </xf>
    <xf numFmtId="0" fontId="32" fillId="0" borderId="64" xfId="0" applyFont="1" applyBorder="1" applyAlignment="1">
      <alignment horizontal="left" vertical="center"/>
    </xf>
    <xf numFmtId="0" fontId="32" fillId="0" borderId="21" xfId="0" applyFont="1" applyBorder="1" applyAlignment="1">
      <alignment horizontal="left" vertical="center"/>
    </xf>
    <xf numFmtId="4" fontId="32" fillId="0" borderId="95" xfId="0" applyNumberFormat="1" applyFont="1" applyBorder="1" applyAlignment="1">
      <alignment vertical="center"/>
    </xf>
    <xf numFmtId="4" fontId="32" fillId="23" borderId="70" xfId="0" applyNumberFormat="1" applyFont="1" applyFill="1" applyBorder="1" applyAlignment="1">
      <alignment horizontal="right" vertical="center"/>
    </xf>
    <xf numFmtId="4" fontId="32" fillId="0" borderId="70" xfId="0" applyNumberFormat="1" applyFont="1" applyBorder="1" applyAlignment="1">
      <alignment horizontal="right" vertical="center"/>
    </xf>
    <xf numFmtId="4" fontId="32" fillId="0" borderId="96" xfId="0" applyNumberFormat="1" applyFont="1" applyBorder="1" applyAlignment="1">
      <alignment horizontal="right" vertical="center"/>
    </xf>
    <xf numFmtId="3" fontId="32" fillId="23" borderId="56" xfId="43" applyNumberFormat="1" applyFont="1" applyFill="1" applyBorder="1" applyAlignment="1">
      <alignment horizontal="right" vertical="center"/>
    </xf>
    <xf numFmtId="0" fontId="27" fillId="0" borderId="20" xfId="0" applyFont="1" applyBorder="1" applyAlignment="1">
      <alignment horizontal="right" vertical="center"/>
    </xf>
    <xf numFmtId="3" fontId="32" fillId="23" borderId="71" xfId="43" applyNumberFormat="1" applyFont="1" applyFill="1" applyBorder="1" applyAlignment="1">
      <alignment horizontal="right" vertical="center"/>
    </xf>
    <xf numFmtId="3" fontId="32" fillId="23" borderId="62" xfId="43" applyNumberFormat="1" applyFont="1" applyFill="1" applyBorder="1" applyAlignment="1">
      <alignment horizontal="right" vertical="center"/>
    </xf>
    <xf numFmtId="3" fontId="32" fillId="23" borderId="95" xfId="43" applyNumberFormat="1" applyFont="1" applyFill="1" applyBorder="1" applyAlignment="1">
      <alignment horizontal="right" vertical="center"/>
    </xf>
    <xf numFmtId="3" fontId="32" fillId="0" borderId="70" xfId="43" applyNumberFormat="1" applyFont="1" applyBorder="1" applyAlignment="1">
      <alignment horizontal="right" vertical="center"/>
    </xf>
    <xf numFmtId="3" fontId="32" fillId="23" borderId="70" xfId="43" applyNumberFormat="1" applyFont="1" applyFill="1" applyBorder="1" applyAlignment="1">
      <alignment horizontal="right" vertical="center"/>
    </xf>
    <xf numFmtId="3" fontId="32" fillId="0" borderId="11" xfId="43" applyNumberFormat="1" applyFont="1" applyBorder="1" applyAlignment="1">
      <alignment horizontal="right" vertical="center"/>
    </xf>
    <xf numFmtId="3" fontId="32" fillId="23" borderId="40" xfId="43" applyNumberFormat="1" applyFont="1" applyFill="1" applyBorder="1" applyAlignment="1">
      <alignment horizontal="right" vertical="center"/>
    </xf>
    <xf numFmtId="3" fontId="32" fillId="23" borderId="97" xfId="43" applyNumberFormat="1" applyFont="1" applyFill="1" applyBorder="1" applyAlignment="1">
      <alignment horizontal="right" vertical="center"/>
    </xf>
    <xf numFmtId="0" fontId="32" fillId="0" borderId="20" xfId="0" applyFont="1" applyBorder="1" applyAlignment="1">
      <alignment horizontal="left" vertical="center"/>
    </xf>
    <xf numFmtId="4" fontId="32" fillId="23" borderId="79" xfId="0" applyNumberFormat="1" applyFont="1" applyFill="1" applyBorder="1" applyAlignment="1">
      <alignment horizontal="right" vertical="center"/>
    </xf>
    <xf numFmtId="0" fontId="27" fillId="0" borderId="26" xfId="48" applyFont="1" applyBorder="1" applyAlignment="1">
      <alignment horizontal="left" vertical="center"/>
    </xf>
    <xf numFmtId="0" fontId="32" fillId="0" borderId="93" xfId="48" applyFont="1" applyBorder="1" applyAlignment="1">
      <alignment horizontal="left" vertical="center"/>
    </xf>
    <xf numFmtId="4" fontId="32" fillId="23" borderId="28" xfId="0" applyNumberFormat="1" applyFont="1" applyFill="1" applyBorder="1" applyAlignment="1">
      <alignment horizontal="right" vertical="center"/>
    </xf>
    <xf numFmtId="0" fontId="24" fillId="28" borderId="0" xfId="0" applyFont="1" applyFill="1"/>
    <xf numFmtId="0" fontId="24" fillId="27" borderId="0" xfId="0" applyFont="1" applyFill="1" applyAlignment="1">
      <alignment vertical="center"/>
    </xf>
    <xf numFmtId="3" fontId="32" fillId="0" borderId="26" xfId="57" applyNumberFormat="1" applyFont="1" applyBorder="1" applyAlignment="1">
      <alignment horizontal="right" vertical="center"/>
    </xf>
    <xf numFmtId="3" fontId="32" fillId="0" borderId="21" xfId="57" applyNumberFormat="1" applyFont="1" applyBorder="1" applyAlignment="1">
      <alignment horizontal="right" vertical="center"/>
    </xf>
    <xf numFmtId="3" fontId="32" fillId="0" borderId="23" xfId="57" applyNumberFormat="1" applyFont="1" applyBorder="1" applyAlignment="1">
      <alignment horizontal="right" vertical="center"/>
    </xf>
    <xf numFmtId="164" fontId="32" fillId="0" borderId="65" xfId="57" applyNumberFormat="1" applyFont="1" applyBorder="1" applyAlignment="1">
      <alignment horizontal="right" vertical="center"/>
    </xf>
    <xf numFmtId="4" fontId="32" fillId="0" borderId="23" xfId="57" applyNumberFormat="1" applyFont="1" applyBorder="1" applyAlignment="1">
      <alignment horizontal="right" vertical="center"/>
    </xf>
    <xf numFmtId="4" fontId="32" fillId="0" borderId="81" xfId="57" applyNumberFormat="1" applyFont="1" applyBorder="1" applyAlignment="1">
      <alignment horizontal="right" vertical="center"/>
    </xf>
    <xf numFmtId="3" fontId="32" fillId="0" borderId="66" xfId="57" applyNumberFormat="1" applyFont="1" applyBorder="1" applyAlignment="1">
      <alignment horizontal="left" vertical="center" wrapText="1"/>
    </xf>
    <xf numFmtId="4" fontId="32" fillId="0" borderId="65" xfId="57" applyNumberFormat="1" applyFont="1" applyBorder="1" applyAlignment="1">
      <alignment horizontal="right" vertical="center"/>
    </xf>
    <xf numFmtId="3" fontId="27" fillId="0" borderId="91" xfId="57" applyNumberFormat="1" applyFont="1" applyBorder="1" applyAlignment="1">
      <alignment horizontal="right" vertical="center"/>
    </xf>
    <xf numFmtId="3" fontId="32" fillId="0" borderId="65" xfId="57" applyNumberFormat="1" applyFont="1" applyBorder="1" applyAlignment="1">
      <alignment horizontal="right" vertical="center"/>
    </xf>
    <xf numFmtId="3" fontId="27" fillId="18" borderId="89" xfId="56" applyNumberFormat="1" applyFont="1" applyFill="1" applyBorder="1" applyAlignment="1">
      <alignment horizontal="right" vertical="center"/>
    </xf>
    <xf numFmtId="0" fontId="24" fillId="0" borderId="0" xfId="37" applyFont="1"/>
    <xf numFmtId="0" fontId="24" fillId="0" borderId="0" xfId="37" applyFont="1" applyAlignment="1">
      <alignment horizontal="right"/>
    </xf>
    <xf numFmtId="0" fontId="24" fillId="0" borderId="0" xfId="37" applyFont="1" applyAlignment="1">
      <alignment horizontal="left"/>
    </xf>
    <xf numFmtId="0" fontId="32" fillId="0" borderId="0" xfId="56" applyFont="1" applyAlignment="1">
      <alignment horizontal="left"/>
    </xf>
    <xf numFmtId="0" fontId="36" fillId="0" borderId="0" xfId="37" applyFont="1" applyAlignment="1">
      <alignment horizontal="left" vertical="center" wrapText="1"/>
    </xf>
    <xf numFmtId="3" fontId="24" fillId="0" borderId="0" xfId="37" applyNumberFormat="1" applyFont="1" applyAlignment="1">
      <alignment horizontal="left"/>
    </xf>
    <xf numFmtId="0" fontId="32" fillId="0" borderId="0" xfId="56" applyFont="1" applyAlignment="1">
      <alignment horizontal="right"/>
    </xf>
    <xf numFmtId="0" fontId="32" fillId="18" borderId="12" xfId="56" applyFont="1" applyFill="1" applyBorder="1" applyAlignment="1">
      <alignment vertical="center" wrapText="1"/>
    </xf>
    <xf numFmtId="0" fontId="32" fillId="18" borderId="23" xfId="56" applyFont="1" applyFill="1" applyBorder="1" applyAlignment="1">
      <alignment horizontal="right" vertical="center" wrapText="1"/>
    </xf>
    <xf numFmtId="3" fontId="32" fillId="0" borderId="12" xfId="56" applyNumberFormat="1" applyFont="1" applyBorder="1" applyAlignment="1">
      <alignment horizontal="left" vertical="center" wrapText="1"/>
    </xf>
    <xf numFmtId="3" fontId="24" fillId="20" borderId="0" xfId="37" applyNumberFormat="1" applyFont="1" applyFill="1" applyAlignment="1">
      <alignment horizontal="center"/>
    </xf>
    <xf numFmtId="0" fontId="32" fillId="0" borderId="0" xfId="56" applyFont="1" applyAlignment="1">
      <alignment vertical="center"/>
    </xf>
    <xf numFmtId="3" fontId="32" fillId="0" borderId="24" xfId="57" applyNumberFormat="1" applyFont="1" applyBorder="1" applyAlignment="1">
      <alignment horizontal="left" vertical="center"/>
    </xf>
    <xf numFmtId="3" fontId="24" fillId="19" borderId="0" xfId="37" applyNumberFormat="1" applyFont="1" applyFill="1" applyAlignment="1">
      <alignment horizontal="center"/>
    </xf>
    <xf numFmtId="0" fontId="32" fillId="0" borderId="19" xfId="56" applyFont="1" applyBorder="1" applyAlignment="1">
      <alignment vertical="center"/>
    </xf>
    <xf numFmtId="3" fontId="32" fillId="0" borderId="90" xfId="57" applyNumberFormat="1" applyFont="1" applyBorder="1" applyAlignment="1">
      <alignment horizontal="left" vertical="center"/>
    </xf>
    <xf numFmtId="0" fontId="32" fillId="0" borderId="13" xfId="56" applyFont="1" applyBorder="1" applyAlignment="1">
      <alignment vertical="center"/>
    </xf>
    <xf numFmtId="3" fontId="32" fillId="0" borderId="66" xfId="57" applyNumberFormat="1" applyFont="1" applyBorder="1" applyAlignment="1">
      <alignment horizontal="left" vertical="center"/>
    </xf>
    <xf numFmtId="0" fontId="32" fillId="0" borderId="0" xfId="57" applyFont="1" applyAlignment="1">
      <alignment horizontal="right" vertical="center"/>
    </xf>
    <xf numFmtId="0" fontId="32" fillId="0" borderId="12" xfId="56" applyFont="1" applyBorder="1" applyAlignment="1">
      <alignment vertical="center"/>
    </xf>
    <xf numFmtId="0" fontId="32" fillId="0" borderId="23" xfId="56" applyFont="1" applyBorder="1" applyAlignment="1">
      <alignment horizontal="right" vertical="center"/>
    </xf>
    <xf numFmtId="0" fontId="32" fillId="0" borderId="12" xfId="56" applyFont="1" applyBorder="1" applyAlignment="1">
      <alignment vertical="center" wrapText="1"/>
    </xf>
    <xf numFmtId="0" fontId="32" fillId="0" borderId="13" xfId="56" applyFont="1" applyBorder="1" applyAlignment="1">
      <alignment horizontal="left" vertical="center" wrapText="1"/>
    </xf>
    <xf numFmtId="3" fontId="32" fillId="0" borderId="24" xfId="57" applyNumberFormat="1" applyFont="1" applyBorder="1" applyAlignment="1">
      <alignment horizontal="left" vertical="center" wrapText="1"/>
    </xf>
    <xf numFmtId="0" fontId="32" fillId="0" borderId="0" xfId="57" applyFont="1" applyAlignment="1">
      <alignment horizontal="left" vertical="center" wrapText="1"/>
    </xf>
    <xf numFmtId="0" fontId="32" fillId="0" borderId="12" xfId="56" applyFont="1" applyBorder="1" applyAlignment="1">
      <alignment horizontal="left" vertical="center" wrapText="1"/>
    </xf>
    <xf numFmtId="0" fontId="32" fillId="0" borderId="25" xfId="56" applyFont="1" applyBorder="1" applyAlignment="1">
      <alignment horizontal="left" vertical="center" wrapText="1"/>
    </xf>
    <xf numFmtId="3" fontId="32" fillId="0" borderId="80" xfId="57" applyNumberFormat="1" applyFont="1" applyBorder="1" applyAlignment="1">
      <alignment horizontal="left" vertical="center" wrapText="1"/>
    </xf>
    <xf numFmtId="3" fontId="32" fillId="0" borderId="25" xfId="57" applyNumberFormat="1" applyFont="1" applyBorder="1" applyAlignment="1">
      <alignment horizontal="left" vertical="center" wrapText="1"/>
    </xf>
    <xf numFmtId="168" fontId="24" fillId="19" borderId="0" xfId="37" applyNumberFormat="1" applyFont="1" applyFill="1" applyAlignment="1">
      <alignment horizontal="center"/>
    </xf>
    <xf numFmtId="3" fontId="32" fillId="0" borderId="13" xfId="57" applyNumberFormat="1" applyFont="1" applyBorder="1" applyAlignment="1">
      <alignment horizontal="left" vertical="center" wrapText="1"/>
    </xf>
    <xf numFmtId="0" fontId="27" fillId="0" borderId="69" xfId="56" applyFont="1" applyBorder="1" applyAlignment="1">
      <alignment horizontal="left" vertical="center" wrapText="1"/>
    </xf>
    <xf numFmtId="3" fontId="32" fillId="0" borderId="92" xfId="57" applyNumberFormat="1" applyFont="1" applyBorder="1" applyAlignment="1">
      <alignment horizontal="left" vertical="center" wrapText="1"/>
    </xf>
    <xf numFmtId="0" fontId="32" fillId="0" borderId="12" xfId="57" applyFont="1" applyBorder="1" applyAlignment="1">
      <alignment horizontal="right" vertical="center"/>
    </xf>
    <xf numFmtId="0" fontId="32" fillId="0" borderId="80" xfId="56" applyFont="1" applyBorder="1" applyAlignment="1">
      <alignment horizontal="left" vertical="center"/>
    </xf>
    <xf numFmtId="0" fontId="32" fillId="0" borderId="81" xfId="56" applyFont="1" applyBorder="1" applyAlignment="1">
      <alignment horizontal="right" vertical="center"/>
    </xf>
    <xf numFmtId="0" fontId="32" fillId="0" borderId="12" xfId="57" applyFont="1" applyBorder="1" applyAlignment="1">
      <alignment horizontal="left" vertical="center" wrapText="1"/>
    </xf>
    <xf numFmtId="0" fontId="27" fillId="0" borderId="10" xfId="56" applyFont="1" applyBorder="1" applyAlignment="1">
      <alignment horizontal="left" vertical="center" wrapText="1"/>
    </xf>
    <xf numFmtId="3" fontId="32" fillId="0" borderId="60" xfId="57" applyNumberFormat="1" applyFont="1" applyBorder="1" applyAlignment="1">
      <alignment horizontal="left" vertical="center" wrapText="1"/>
    </xf>
    <xf numFmtId="3" fontId="23" fillId="0" borderId="0" xfId="37" applyNumberFormat="1" applyFont="1" applyAlignment="1">
      <alignment horizontal="right"/>
    </xf>
    <xf numFmtId="3" fontId="24" fillId="0" borderId="0" xfId="37" applyNumberFormat="1" applyFont="1" applyAlignment="1">
      <alignment horizontal="right" vertical="center"/>
    </xf>
    <xf numFmtId="3" fontId="25" fillId="0" borderId="0" xfId="37" applyNumberFormat="1" applyFont="1" applyAlignment="1">
      <alignment horizontal="right" vertical="center"/>
    </xf>
    <xf numFmtId="0" fontId="32" fillId="0" borderId="66" xfId="56" applyFont="1" applyBorder="1" applyAlignment="1">
      <alignment horizontal="left" vertical="center" wrapText="1"/>
    </xf>
    <xf numFmtId="3" fontId="32" fillId="0" borderId="12" xfId="57" applyNumberFormat="1" applyFont="1" applyBorder="1" applyAlignment="1">
      <alignment horizontal="left" vertical="center" wrapText="1"/>
    </xf>
    <xf numFmtId="0" fontId="32" fillId="0" borderId="0" xfId="56" applyFont="1" applyAlignment="1">
      <alignment horizontal="left" vertical="center" wrapText="1"/>
    </xf>
    <xf numFmtId="3" fontId="24" fillId="0" borderId="0" xfId="37" applyNumberFormat="1" applyFont="1" applyAlignment="1">
      <alignment horizontal="center"/>
    </xf>
    <xf numFmtId="3" fontId="27" fillId="18" borderId="91" xfId="56" applyNumberFormat="1" applyFont="1" applyFill="1" applyBorder="1" applyAlignment="1">
      <alignment horizontal="right" vertical="center"/>
    </xf>
    <xf numFmtId="0" fontId="23" fillId="0" borderId="0" xfId="37" applyFont="1" applyAlignment="1">
      <alignment horizontal="right" vertical="center"/>
    </xf>
    <xf numFmtId="3" fontId="23" fillId="0" borderId="0" xfId="37" applyNumberFormat="1" applyFont="1" applyAlignment="1">
      <alignment horizontal="right" vertical="center"/>
    </xf>
    <xf numFmtId="4" fontId="24" fillId="0" borderId="0" xfId="37" applyNumberFormat="1" applyFont="1" applyAlignment="1">
      <alignment horizontal="right"/>
    </xf>
    <xf numFmtId="3" fontId="24" fillId="19" borderId="0" xfId="37" applyNumberFormat="1" applyFont="1" applyFill="1" applyAlignment="1">
      <alignment horizontal="center" vertical="center"/>
    </xf>
    <xf numFmtId="0" fontId="23" fillId="0" borderId="0" xfId="37" applyFont="1" applyAlignment="1">
      <alignment horizontal="right"/>
    </xf>
    <xf numFmtId="3" fontId="24" fillId="0" borderId="0" xfId="37" applyNumberFormat="1" applyFont="1" applyAlignment="1">
      <alignment horizontal="right"/>
    </xf>
    <xf numFmtId="0" fontId="45" fillId="0" borderId="0" xfId="55" applyAlignment="1">
      <alignment vertical="center"/>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1" xr:uid="{682F20F2-ECF6-4CD3-954E-B693A864A188}"/>
    <cellStyle name="Heading 2" xfId="31" builtinId="17" customBuiltin="1"/>
    <cellStyle name="Heading 2 2" xfId="52" xr:uid="{D5AF5948-0F57-4F09-8F45-B0A7DACEDF3F}"/>
    <cellStyle name="Heading 3" xfId="32" builtinId="18" customBuiltin="1"/>
    <cellStyle name="Heading 3 2" xfId="53" xr:uid="{4166C7DD-BF52-49A5-BD19-05D3E455F324}"/>
    <cellStyle name="Heading 4" xfId="33" builtinId="19" customBuiltin="1"/>
    <cellStyle name="Hyperlink" xfId="50" builtinId="8"/>
    <cellStyle name="Hyperlink 2" xfId="55" xr:uid="{425DB374-EA78-49D9-822A-9E05AC916325}"/>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3 2" xfId="56" xr:uid="{732B5005-47C9-4416-B26E-CC55A69C2C51}"/>
    <cellStyle name="Normal 5 3" xfId="54" xr:uid="{BA5A55E4-60FF-41C2-ABDE-7CF729EA0719}"/>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rmal_wpdb_ 2" xfId="57" xr:uid="{FD661027-B8E1-4DE9-BF94-D6188C49216D}"/>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60">
    <dxf>
      <font>
        <color theme="0" tint="-0.24994659260841701"/>
      </font>
    </dxf>
    <dxf>
      <font>
        <color theme="0" tint="-0.14996795556505021"/>
      </font>
    </dxf>
    <dxf>
      <font>
        <color theme="0" tint="-0.14996795556505021"/>
      </font>
    </dxf>
    <dxf>
      <font>
        <strike val="0"/>
        <color theme="0" tint="-0.14996795556505021"/>
      </font>
    </dxf>
    <dxf>
      <font>
        <color theme="0" tint="-0.14996795556505021"/>
      </font>
    </dxf>
    <dxf>
      <font>
        <color theme="0" tint="-0.24994659260841701"/>
      </font>
    </dxf>
    <dxf>
      <font>
        <b val="0"/>
        <i val="0"/>
      </font>
    </dxf>
    <dxf>
      <font>
        <color theme="0" tint="-0.24994659260841701"/>
      </font>
    </dxf>
    <dxf>
      <font>
        <color theme="0" tint="-0.24994659260841701"/>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diagonalUp="0" diagonalDown="0">
        <left/>
        <right/>
        <top/>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diagonalUp="0" diagonalDown="0">
        <left/>
        <right/>
        <top/>
        <bottom/>
      </border>
    </dxf>
    <dxf>
      <font>
        <strike val="0"/>
        <outline val="0"/>
        <shadow val="0"/>
        <u val="none"/>
        <vertAlign val="baseline"/>
        <sz val="11"/>
        <color auto="1"/>
        <name val="Arial"/>
        <family val="2"/>
        <scheme val="none"/>
      </font>
    </dxf>
    <dxf>
      <border outline="0">
        <bottom style="thin">
          <color indexed="64"/>
        </bottom>
      </border>
    </dxf>
    <dxf>
      <font>
        <strike val="0"/>
        <outline val="0"/>
        <shadow val="0"/>
        <u val="none"/>
        <vertAlign val="baseline"/>
        <sz val="11"/>
        <color auto="1"/>
        <name val="Arial"/>
        <family val="2"/>
        <scheme val="none"/>
      </font>
    </dxf>
    <dxf>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auto="1"/>
        </top>
        <bottom/>
        <vertical/>
        <horizont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strike val="0"/>
        <outline val="0"/>
        <shadow val="0"/>
        <u val="none"/>
        <vertAlign val="baseline"/>
        <sz val="11"/>
        <color auto="1"/>
        <name val="Arial"/>
        <family val="2"/>
        <scheme val="none"/>
      </font>
      <protection locked="1" hidden="0"/>
    </dxf>
    <dxf>
      <font>
        <strike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border>
      <protection locked="1" hidden="0"/>
    </dxf>
    <dxf>
      <font>
        <strike val="0"/>
        <outline val="0"/>
        <shadow val="0"/>
        <u val="none"/>
        <vertAlign val="baseline"/>
        <sz val="11"/>
        <color auto="1"/>
        <name val="Arial"/>
        <family val="2"/>
        <scheme val="none"/>
      </font>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protection locked="1" hidden="0"/>
    </dxf>
    <dxf>
      <border outline="0">
        <bottom style="thin">
          <color indexed="64"/>
        </bottom>
      </border>
    </dxf>
    <dxf>
      <protection locked="1" hidden="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top style="medium">
          <color indexed="64"/>
        </top>
        <bottom style="medium">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3" formatCode="#,##0"/>
    </dxf>
    <dxf>
      <border>
        <left style="thin">
          <color indexed="64"/>
        </left>
      </border>
    </dxf>
    <dxf>
      <alignment horizontal="left" vertical="center" textRotation="0" indent="0" justifyLastLine="0" shrinkToFit="0" readingOrder="0"/>
    </dxf>
    <dxf>
      <border outline="0">
        <bottom style="medium">
          <color indexed="64"/>
        </bottom>
      </border>
    </dxf>
    <dxf>
      <border outline="0">
        <bottom style="thin">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59"/>
      <tableStyleElement type="headerRow" dxfId="158"/>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57" dataDxfId="156" tableBorderDxfId="155" headerRowCellStyle="Normal 5 3" dataCellStyle="Hyperlink 2">
  <tableColumns count="1">
    <tableColumn id="1" xr3:uid="{9386DD02-CC06-4E87-BF79-33D748CE89DE}" name="Column1" headerRowDxfId="154" dataDxfId="153"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DxfId="83" dataDxfId="81" headerRowBorderDxfId="82" tableBorderDxfId="80">
  <tableColumns count="3">
    <tableColumn id="1" xr3:uid="{5AC3AE30-4D4F-4189-868C-348EDE36E3BB}" name="Group_x000a_(Qualification Aim / Age / Risk Category)" dataDxfId="79" dataCellStyle="Normal 3 2"/>
    <tableColumn id="2" xr3:uid="{1426BD7C-4BFD-4F72-9398-D4971837EC5C}" name="Full-time and sandwich year out UG headcount _x000a_(from 2021-22 individualised data):_x000a_quintiles 1 and 2" dataDxfId="78" dataCellStyle="Normal_wpdb_ 2"/>
    <tableColumn id="4" xr3:uid="{6C948BF3-F7A3-4DB4-9884-F241ECE8992D}" name="Label" dataDxfId="77"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DxfId="76" dataDxfId="74" headerRowBorderDxfId="75" tableBorderDxfId="73">
  <tableColumns count="3">
    <tableColumn id="1" xr3:uid="{4E455D9B-CC35-49A3-ADA0-105F6D3763EE}" name="Entity" dataDxfId="72" dataCellStyle="Normal 3 2"/>
    <tableColumn id="2" xr3:uid="{4C51FF11-25C0-4763-B936-33C27160F66D}" name="Value" dataDxfId="71" dataCellStyle="Normal_wpdb_ 2"/>
    <tableColumn id="4" xr3:uid="{5B72E626-8552-4723-96CC-02D952B78AE9}" name="Label or formula" dataDxfId="70"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headerRowDxfId="69" dataDxfId="67" headerRowBorderDxfId="68" tableBorderDxfId="66">
  <tableColumns count="3">
    <tableColumn id="1" xr3:uid="{F8F47877-8605-4104-8B56-BD4E73F6F894}" name="Entity" dataDxfId="65"/>
    <tableColumn id="2" xr3:uid="{7D9D1C3C-F95B-405C-97B7-0F8D0BC7BA5C}" name="Value" dataDxfId="64"/>
    <tableColumn id="4" xr3:uid="{005000B6-AF12-45B3-B31F-401135056D7B}" name="Label or formula" dataDxfId="63"/>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DxfId="62" dataDxfId="60" headerRowBorderDxfId="61" tableBorderDxfId="59">
  <tableColumns count="3">
    <tableColumn id="1" xr3:uid="{3872B8F7-0697-49F2-8757-AFF7548D00D3}" name="Disability status" dataDxfId="58" dataCellStyle="Normal 3 2"/>
    <tableColumn id="2" xr3:uid="{C3E6DE68-DA6B-42B2-B603-69CB1C00C142}" name="DSA-eligible headcount_x000a_(from 2021-22 individualised data)" dataDxfId="57" dataCellStyle="Normal_wpdb_ 2"/>
    <tableColumn id="4" xr3:uid="{4A452F64-E555-4347-9110-574A2DC9A5EF}" name="Label" dataDxfId="56"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DxfId="55" dataDxfId="53" headerRowBorderDxfId="54" tableBorderDxfId="52">
  <tableColumns count="3">
    <tableColumn id="1" xr3:uid="{9ADC25E6-22E1-4F55-A01E-E5BAB686496F}" name="Entity" dataDxfId="51" dataCellStyle="Normal 3 2"/>
    <tableColumn id="2" xr3:uid="{049D7AE3-EA39-4552-96A6-C1096C8A826F}" name="Value" dataDxfId="50" dataCellStyle="Normal_wpdb_ 2"/>
    <tableColumn id="4" xr3:uid="{D5C923F9-5275-4E20-9219-00F2BAB3258D}" name="Column1" dataDxfId="49"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DxfId="48" dataDxfId="46" headerRowBorderDxfId="47" tableBorderDxfId="45">
  <tableColumns count="3">
    <tableColumn id="1" xr3:uid="{17DF2794-DA9A-43A3-8FDF-EC7A95DB36C7}" name="Entity" dataDxfId="44" dataCellStyle="Normal 3 2"/>
    <tableColumn id="2" xr3:uid="{181AE1C4-55C2-4C59-8BF0-A74491653D9A}" name="Value" dataDxfId="43" dataCellStyle="Normal_wpdb_ 2"/>
    <tableColumn id="4" xr3:uid="{584899C9-A585-4C8E-9F25-FD5AC951B64D}" name="Label or formula" dataDxfId="42"/>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41" dataDxfId="39" headerRowBorderDxfId="40" tableBorderDxfId="38">
  <tableColumns count="2">
    <tableColumn id="1" xr3:uid="{C87B3E63-2DEA-4CFB-9BD5-6CCE9E0E01F0}" name="Price group" dataDxfId="37"/>
    <tableColumn id="2" xr3:uid="{69C1E317-024A-4F8F-B9F6-338A109DB87C}" name="Rate of funding" dataDxfId="36"/>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35" dataDxfId="33" headerRowBorderDxfId="34" tableBorderDxfId="32" totalsRowBorderDxfId="31">
  <tableColumns count="1">
    <tableColumn id="1" xr3:uid="{F675A0CF-87DD-4B51-982A-75E2CF9012D6}" name="Rate of funding" dataDxfId="30"/>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29" dataDxfId="27" headerRowBorderDxfId="28" tableBorderDxfId="26">
  <tableColumns count="3">
    <tableColumn id="1" xr3:uid="{6D60CC9E-E1B0-4A55-AB05-4D15933C527A}" name="Profession" dataDxfId="25"/>
    <tableColumn id="3" xr3:uid="{62C79737-862C-4416-A514-E723CFB4E7A8}" name="Rate of funding_x000a_UG" dataDxfId="24"/>
    <tableColumn id="4" xr3:uid="{F89477D5-DE3D-4005-98AB-6ABF80AFC785}" name="Rate of funding_x000a_PGT (UG fee)" dataDxfId="23"/>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22" dataDxfId="20" headerRowBorderDxfId="21" tableBorderDxfId="19" totalsRowBorderDxfId="18">
  <tableColumns count="2">
    <tableColumn id="1" xr3:uid="{E3EABFA6-3231-4406-9358-5BFB0C778783}" name="Price group" dataDxfId="17"/>
    <tableColumn id="2" xr3:uid="{B6C7008A-E1A7-4BE1-866F-D6F365650752}" name="Rate of funding" dataDxfId="16"/>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6:C31" totalsRowShown="0" headerRowDxfId="152" headerRowBorderDxfId="151" tableBorderDxfId="150">
  <tableColumns count="3">
    <tableColumn id="2" xr3:uid="{241EEA89-1D61-40B9-9867-FFF90831DEA8}" name="Name of allocation"/>
    <tableColumn id="3" xr3:uid="{8BCD976B-ED2E-4FFD-BC39-A378F5946565}" name="2023-24 allocation (£)" dataDxfId="149"/>
    <tableColumn id="4" xr3:uid="{BB2096D9-79AC-428C-BA6B-6CBB8C68800D}" name="2023-24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15" tableBorderDxfId="14">
  <tableColumns count="2">
    <tableColumn id="1" xr3:uid="{DBAF1E71-4E3A-46B6-8E6C-1ED47952AC60}" name="Price group" dataDxfId="13"/>
    <tableColumn id="2" xr3:uid="{C892F6E0-D52F-4215-9428-673B809AF613}" name="Rate of funding" dataDxfId="12"/>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11">
  <tableColumns count="2">
    <tableColumn id="1" xr3:uid="{A785AEAE-481A-4A8C-AA0A-21926A52C09C}" name="Price group" dataDxfId="10"/>
    <tableColumn id="2" xr3:uid="{37C7BB59-EF59-42C5-BF4C-023593558A8F}" name="Rate of funding" dataDxfId="9"/>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4:B37" headerRowCount="0" totalsRowShown="0" headerRowDxfId="148" dataDxfId="147" tableBorderDxfId="146">
  <tableColumns count="2">
    <tableColumn id="1" xr3:uid="{E2EBD62A-A3EF-4A9B-AF9C-2BECCB72B470}" name="Column1" headerRowDxfId="145" dataDxfId="144"/>
    <tableColumn id="3" xr3:uid="{2D47541A-DB4A-46EF-9722-F281DCE7197A}" name="Column3" headerRowDxfId="143" dataDxfId="142"/>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76" totalsRowShown="0" headerRowDxfId="141" dataDxfId="139" headerRowBorderDxfId="140" tableBorderDxfId="138">
  <tableColumns count="8">
    <tableColumn id="1" xr3:uid="{9B1C1A92-8DBB-4A2E-8F56-45803B4E13AB}" name="Price group" dataDxfId="137"/>
    <tableColumn id="2" xr3:uid="{DAA27C68-6911-4F98-B1D3-AE3901A12CE1}" name="Mode" dataDxfId="136"/>
    <tableColumn id="3" xr3:uid="{50655DE4-A811-4E99-BAB7-9D5E6E67F536}" name="Level" dataDxfId="135"/>
    <tableColumn id="4" xr3:uid="{B1085008-D7AF-4AD6-B3D0-546274FCFCDA}" name="OfS-fundable FTEs" dataDxfId="134"/>
    <tableColumn id="5" xr3:uid="{41B684DB-1113-4C84-BF60-36E31876BC8A}" name="Adjustment for over-recruitment against medical and dental intake targets" dataDxfId="133"/>
    <tableColumn id="6" xr3:uid="{FBF92683-5331-4656-8FFE-743A5683EC8D}" name="Other FTE adjustments" dataDxfId="132"/>
    <tableColumn id="7" xr3:uid="{49CDDEBB-E171-473C-B4F9-1AECB59BDFF3}" name="Total FTEs for 2023-24 high-cost subject funding" dataDxfId="131"/>
    <tableColumn id="8" xr3:uid="{F8315DCA-0E3F-4637-B938-70EA3EB90DDB}" name="High-cost subject funding (£)" dataDxfId="130"/>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29" headerRowBorderDxfId="128" tableBorderDxfId="127">
  <tableColumns count="7">
    <tableColumn id="1" xr3:uid="{8472BA02-A3F3-43F1-A140-C44373BC7122}" name="Profession"/>
    <tableColumn id="2" xr3:uid="{81461E2D-00AA-4D07-B3FD-91221B4AAD17}" name="Level" dataDxfId="126"/>
    <tableColumn id="3" xr3:uid="{8CD24862-2E2D-4A81-BCB0-E33403AC0220}" name="OfS-fundable FTEs_x000a_(Full-time)" dataDxfId="125"/>
    <tableColumn id="4" xr3:uid="{282FA768-0C84-4F69-9AE4-16077A610A27}" name="OfS-fundable FTEs_x000a_(Part-time)"/>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24"/>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23" dataDxfId="121" headerRowBorderDxfId="122" tableBorderDxfId="120">
  <tableColumns count="7">
    <tableColumn id="1" xr3:uid="{D61336AD-C6F7-4EEE-90E5-AA6BE9E24732}" name="Type of year abroad" dataDxfId="119"/>
    <tableColumn id="2" xr3:uid="{AE035C3B-77AF-41D3-8D3C-E2B481C84ED1}" name="Full-time years abroad_x000a_(OfS-fundable)" dataDxfId="118"/>
    <tableColumn id="3" xr3:uid="{343F140D-A7F1-4D39-93FC-A923335140EE}" name="Full-time years abroad_x000a_(Non-fundable)" dataDxfId="117"/>
    <tableColumn id="4" xr3:uid="{751B250D-4FA4-4F51-90B6-C7E026BBA525}" name="Sandwich year out years abroad_x000a_(OfS-fundable)" dataDxfId="116"/>
    <tableColumn id="5" xr3:uid="{810A66DB-A182-4979-9AD7-42E9B36E6D6F}" name="Sandwich year out years abroad_x000a_(Non-fundable)" dataDxfId="115"/>
    <tableColumn id="6" xr3:uid="{FA288298-9900-4FB4-946D-13B704AFBA33}" name="Total years countable for Overseas study programmes" dataDxfId="114"/>
    <tableColumn id="7" xr3:uid="{2F22E20A-9A26-4C06-ABFE-8EC20E1C3DB7}" name="Overseas study programmes (£)" dataDxfId="113"/>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41" totalsRowShown="0" headerRowDxfId="112" dataDxfId="110" headerRowBorderDxfId="111" tableBorderDxfId="109" headerRowCellStyle="Normal_jul0047 2">
  <tableColumns count="11">
    <tableColumn id="1" xr3:uid="{D7F9C3FC-3C07-437D-8608-6C068D60D1B3}" name="Price group" dataDxfId="108"/>
    <tableColumn id="2" xr3:uid="{43AACC6F-6F22-4319-A15A-A39BC5126D1D}" name="Mode" dataDxfId="107"/>
    <tableColumn id="3" xr3:uid="{415C33F0-1C40-4EDF-A9D8-35B7D49F5000}" name="Level" dataDxfId="106"/>
    <tableColumn id="4" xr3:uid="{BD25CD03-8133-42DA-8787-B28B78FD4DEB}" name="Length" dataDxfId="105"/>
    <tableColumn id="5" xr3:uid="{6B1A4DF5-0043-4E2C-932F-6AB45261E8DE}" name="OfS-fundable FTEs" dataDxfId="104"/>
    <tableColumn id="6" xr3:uid="{9D915E61-36ED-4285-AAB8-BB567C767A52}" name="Adjustment for over-recruitment against medical and dental intake targets" dataDxfId="103"/>
    <tableColumn id="7" xr3:uid="{AFDEA94C-4198-4852-ABFB-0AE92AFADE45}" name="Other FTE adjustments" dataDxfId="102"/>
    <tableColumn id="8" xr3:uid="{AC3503BD-FE3F-42B2-BF2D-0A5FAB18ECB9}" name="Total FTEs for 2023-24 other high-cost targeted allocations" dataDxfId="101"/>
    <tableColumn id="9" xr3:uid="{99F7BD92-FAE3-4264-9519-A0D86FBB6D75}" name="Postgraduate taught supplement (£)" dataDxfId="100"/>
    <tableColumn id="10" xr3:uid="{E8AD9259-BA2E-4F86-B5B0-052BC280DFAA}" name="Intensive postgraduate provision (£)" dataDxfId="99" dataCellStyle="Normal 8"/>
    <tableColumn id="11" xr3:uid="{34A908A6-67D2-4DAC-AB08-257E3096D6C8}" name="Accelerated _x000a_full-time undergraduate provision (£)" dataDxfId="98"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DxfId="97" dataDxfId="95" headerRowBorderDxfId="96" tableBorderDxfId="94">
  <tableColumns count="3">
    <tableColumn id="1" xr3:uid="{0D8D294C-2AF5-4546-8D2C-CE5EEB4B0677}" name="Group_x000a_(Qualification Aim / Age / Risk Category)" dataDxfId="93" dataCellStyle="Normal 3 2"/>
    <tableColumn id="2" xr3:uid="{7D8352E1-9B42-44CD-915D-6721D5A7051F}" name="Full-time and sandwich year out UG headcount _x000a_(from 2021-22 individualised data):_x000a_all quintiles" dataDxfId="92" dataCellStyle="Normal_wpdb_ 2"/>
    <tableColumn id="5" xr3:uid="{5B6234E4-0244-423C-BA1D-1A7F28F16E6A}" name="Label" dataDxfId="91"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90" dataDxfId="88" headerRowBorderDxfId="89" tableBorderDxfId="87">
  <tableColumns count="3">
    <tableColumn id="1" xr3:uid="{8E0E1708-D152-4689-AC9A-D3749AB08BE8}" name="Entity" dataDxfId="86" dataCellStyle="Normal 3 2"/>
    <tableColumn id="2" xr3:uid="{0D5B6988-7B00-4E66-93F3-D7754DD3C460}" name="Value" dataDxfId="85" dataCellStyle="Normal_wpdb_ 2"/>
    <tableColumn id="4" xr3:uid="{C6A92631-ABB8-4B97-B084-5964D94C16E5}" name="Label or formula" dataDxfId="84" dataCellStyle="Normal_wpdb_ 2"/>
  </tableColumns>
  <tableStyleInfo name="OfS table"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officeforstudents.org.uk/advice-and-guidance/skills-and-employment/degree-apprenticeships/degree-apprenticeships-for-providers/funding-for-degree-apprenticeships/"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x14ac:dyDescent="0.35"/>
  <cols>
    <col min="1" max="1" width="141.85546875" style="45" customWidth="1"/>
    <col min="2" max="2" width="8.28515625" style="45" customWidth="1"/>
    <col min="3" max="3" width="12.140625" style="45" hidden="1" customWidth="1"/>
    <col min="4" max="4" width="15.42578125" style="45" hidden="1" customWidth="1"/>
    <col min="5" max="5" width="9.140625" style="45" hidden="1" customWidth="1"/>
    <col min="6" max="6" width="0" style="45" hidden="1" customWidth="1"/>
    <col min="7" max="7" width="10" style="45" customWidth="1"/>
    <col min="8" max="8" width="11.5703125" style="45" customWidth="1"/>
    <col min="9" max="9" width="9.140625" style="45" customWidth="1"/>
    <col min="10" max="16" width="9.140625" style="45"/>
    <col min="17" max="20" width="9.140625" style="45" customWidth="1"/>
    <col min="21" max="16384" width="9.140625" style="45"/>
  </cols>
  <sheetData>
    <row r="1" spans="1:19" ht="25.15" x14ac:dyDescent="0.35">
      <c r="A1" s="58" t="s">
        <v>370</v>
      </c>
      <c r="B1" s="58"/>
      <c r="C1" s="58"/>
      <c r="D1" s="58"/>
      <c r="E1" s="58"/>
      <c r="F1" s="58"/>
      <c r="G1" s="58"/>
      <c r="H1" s="58"/>
      <c r="I1" s="58"/>
      <c r="J1" s="58"/>
      <c r="K1" s="58"/>
      <c r="L1" s="58"/>
      <c r="M1" s="58"/>
    </row>
    <row r="2" spans="1:19" s="2" customFormat="1" ht="20.100000000000001" customHeight="1" x14ac:dyDescent="0.8">
      <c r="A2" s="59" t="str">
        <f>A_Summary!I21</f>
        <v>Providers registered in the 'Approved (fee cap)' category on 19 June 2024</v>
      </c>
      <c r="B2" s="60"/>
      <c r="C2" s="60"/>
      <c r="D2" s="60"/>
      <c r="E2" s="60"/>
      <c r="F2" s="60"/>
      <c r="G2" s="60"/>
      <c r="H2" s="60"/>
      <c r="I2" s="60"/>
      <c r="J2" s="60"/>
      <c r="K2" s="60"/>
      <c r="L2" s="60"/>
      <c r="M2" s="60"/>
      <c r="N2" s="1"/>
      <c r="O2" s="1"/>
      <c r="P2" s="1"/>
      <c r="Q2" s="1"/>
    </row>
    <row r="3" spans="1:19" s="2" customFormat="1" ht="20.100000000000001" customHeight="1" x14ac:dyDescent="0.8">
      <c r="A3" s="60" t="str">
        <f>IF(UKPRN="","UKPRN: 100XXXXX","UKPRN: "&amp;UKPRN&amp;"")</f>
        <v>UKPRN: ALL</v>
      </c>
      <c r="B3" s="60"/>
      <c r="C3" s="60"/>
      <c r="D3" s="60"/>
      <c r="E3" s="60"/>
      <c r="F3" s="60"/>
      <c r="G3" s="60"/>
      <c r="H3" s="60"/>
      <c r="I3" s="60"/>
      <c r="J3" s="60"/>
      <c r="K3" s="60"/>
      <c r="L3" s="60"/>
      <c r="M3" s="60"/>
      <c r="N3" s="3"/>
      <c r="O3" s="3"/>
      <c r="P3" s="3"/>
      <c r="Q3" s="3"/>
    </row>
    <row r="4" spans="1:19" ht="15" x14ac:dyDescent="0.35">
      <c r="A4" s="60"/>
      <c r="B4" s="60"/>
      <c r="C4" s="60"/>
      <c r="D4" s="60"/>
      <c r="E4" s="60"/>
      <c r="F4" s="60"/>
      <c r="G4" s="60"/>
      <c r="H4" s="60"/>
      <c r="I4" s="60"/>
      <c r="J4" s="60"/>
      <c r="K4" s="60"/>
      <c r="L4" s="60"/>
      <c r="M4" s="60"/>
    </row>
    <row r="5" spans="1:19" ht="15" x14ac:dyDescent="0.35">
      <c r="A5" s="60" t="s">
        <v>230</v>
      </c>
      <c r="B5" s="60"/>
      <c r="C5" s="60"/>
      <c r="D5" s="60"/>
      <c r="E5" s="60"/>
      <c r="F5" s="60"/>
      <c r="G5" s="60"/>
      <c r="H5" s="60"/>
      <c r="I5" s="60"/>
      <c r="J5" s="60"/>
      <c r="K5" s="60"/>
      <c r="L5" s="60"/>
      <c r="M5" s="60"/>
    </row>
    <row r="6" spans="1:19" ht="32.25" customHeight="1" x14ac:dyDescent="0.35">
      <c r="A6" s="61" t="s">
        <v>371</v>
      </c>
      <c r="B6" s="4"/>
      <c r="C6" s="4"/>
      <c r="D6" s="4"/>
      <c r="E6" s="4"/>
      <c r="F6" s="4"/>
      <c r="G6" s="4"/>
      <c r="H6" s="4"/>
      <c r="I6" s="4"/>
      <c r="J6" s="4"/>
      <c r="K6" s="4"/>
      <c r="L6" s="4"/>
      <c r="M6" s="4"/>
    </row>
    <row r="7" spans="1:19" ht="13.5" customHeight="1" x14ac:dyDescent="0.35">
      <c r="A7" s="61"/>
      <c r="B7" s="4"/>
      <c r="C7" s="4"/>
      <c r="D7" s="4"/>
      <c r="E7" s="4"/>
      <c r="F7" s="4"/>
      <c r="G7" s="4"/>
      <c r="H7" s="4"/>
      <c r="I7" s="4"/>
      <c r="J7" s="4"/>
      <c r="K7" s="4"/>
      <c r="L7" s="4"/>
      <c r="M7" s="4"/>
    </row>
    <row r="8" spans="1:19" ht="21.75" customHeight="1" x14ac:dyDescent="0.35">
      <c r="A8" s="60" t="s">
        <v>231</v>
      </c>
      <c r="B8" s="4"/>
      <c r="C8" s="4"/>
      <c r="D8" s="4"/>
      <c r="E8" s="4"/>
      <c r="F8" s="4"/>
      <c r="G8" s="4"/>
      <c r="H8" s="4"/>
      <c r="I8" s="4"/>
      <c r="J8" s="4"/>
      <c r="K8" s="4"/>
      <c r="L8" s="4"/>
      <c r="M8" s="4"/>
      <c r="N8" s="44"/>
      <c r="O8" s="44"/>
    </row>
    <row r="9" spans="1:19" ht="18" customHeight="1" x14ac:dyDescent="0.35">
      <c r="A9" s="61" t="s">
        <v>296</v>
      </c>
      <c r="B9" s="4"/>
      <c r="C9" s="4"/>
      <c r="D9" s="4"/>
      <c r="E9" s="4"/>
      <c r="F9" s="4"/>
      <c r="G9" s="4"/>
      <c r="H9" s="4"/>
      <c r="I9" s="4"/>
      <c r="J9" s="4"/>
      <c r="K9" s="4"/>
      <c r="L9" s="4"/>
      <c r="M9" s="4"/>
      <c r="N9" s="44"/>
      <c r="O9" s="44"/>
    </row>
    <row r="10" spans="1:19" s="67" customFormat="1" ht="18.75" customHeight="1" x14ac:dyDescent="0.35">
      <c r="A10" s="63" t="str">
        <f>"A Summary:"&amp;MID(A_Summary!A1,9,100)</f>
        <v>A Summary: 2023-24 Summary of allocations</v>
      </c>
      <c r="B10" s="64"/>
      <c r="C10" s="65"/>
      <c r="D10" s="65"/>
      <c r="E10" s="65"/>
      <c r="F10" s="65"/>
      <c r="G10" s="65"/>
      <c r="H10" s="65"/>
      <c r="I10" s="65"/>
      <c r="J10" s="65"/>
      <c r="K10" s="62"/>
      <c r="L10" s="62"/>
      <c r="M10" s="62"/>
      <c r="N10" s="66"/>
      <c r="O10" s="66"/>
      <c r="S10" s="68"/>
    </row>
    <row r="11" spans="1:19" s="67" customFormat="1" ht="18.75" customHeight="1" x14ac:dyDescent="0.35">
      <c r="A11" s="63" t="str">
        <f>"B High-cost:"&amp;MID(B_High_cost!A1,9,100)</f>
        <v>B High-cost: 2023-24 High-cost subject funding</v>
      </c>
      <c r="B11" s="64"/>
      <c r="C11" s="65"/>
      <c r="D11" s="65"/>
      <c r="E11" s="65"/>
      <c r="F11" s="65"/>
      <c r="G11" s="65"/>
      <c r="H11" s="65"/>
      <c r="I11" s="65"/>
      <c r="J11" s="65"/>
      <c r="K11" s="62"/>
      <c r="L11" s="62"/>
      <c r="M11" s="62"/>
      <c r="N11" s="66"/>
      <c r="O11" s="66"/>
    </row>
    <row r="12" spans="1:19" s="67" customFormat="1" ht="18.75" customHeight="1" x14ac:dyDescent="0.35">
      <c r="A12" s="63" t="str">
        <f>"C NMAH supplement:"&amp;MID(C_NMAH_supplement!A1,9,100)</f>
        <v>C NMAH supplement: 2023-24 Nursing, midwifery and allied health supplement</v>
      </c>
      <c r="B12" s="64"/>
      <c r="C12" s="65"/>
      <c r="D12" s="65"/>
      <c r="E12" s="65"/>
      <c r="F12" s="65"/>
      <c r="G12" s="65"/>
      <c r="H12" s="65"/>
      <c r="I12" s="65"/>
      <c r="J12" s="65"/>
      <c r="K12" s="62"/>
      <c r="L12" s="62"/>
      <c r="M12" s="62"/>
      <c r="N12" s="66"/>
      <c r="O12" s="66"/>
    </row>
    <row r="13" spans="1:19" s="67" customFormat="1" ht="18.75" customHeight="1" x14ac:dyDescent="0.35">
      <c r="A13" s="63" t="str">
        <f>"D Overseas:"&amp;MID(D_Overseas!A1,9,100)</f>
        <v>D Overseas: 2023-24 Overseas study programmes</v>
      </c>
      <c r="B13" s="64"/>
      <c r="C13" s="65"/>
      <c r="D13" s="65"/>
      <c r="E13" s="65"/>
      <c r="F13" s="65"/>
      <c r="G13" s="65"/>
      <c r="H13" s="65"/>
      <c r="I13" s="65"/>
      <c r="J13" s="65"/>
      <c r="K13" s="62"/>
      <c r="L13" s="62"/>
      <c r="M13" s="62"/>
      <c r="N13" s="66"/>
      <c r="O13" s="66"/>
    </row>
    <row r="14" spans="1:19" s="67" customFormat="1" ht="18.75" customHeight="1" x14ac:dyDescent="0.35">
      <c r="A14" s="63" t="str">
        <f>"E Other high-cost targeted allocations:"&amp;MID(E_Other_high_cost_targeted!A1,9,100)</f>
        <v>E Other high-cost targeted allocations: 2023-24 Other high-cost targeted allocations</v>
      </c>
      <c r="B14" s="64"/>
      <c r="C14" s="65"/>
      <c r="D14" s="65"/>
      <c r="E14" s="65"/>
      <c r="F14" s="65"/>
      <c r="G14" s="65"/>
      <c r="H14" s="65"/>
      <c r="I14" s="65"/>
      <c r="J14" s="65"/>
      <c r="K14" s="62"/>
      <c r="L14" s="62"/>
      <c r="M14" s="62"/>
    </row>
    <row r="15" spans="1:19" s="67" customFormat="1" ht="18.75" customHeight="1" x14ac:dyDescent="0.35">
      <c r="A15" s="63" t="str">
        <f>"F Student access and success:"&amp;MID(F_Student_access_and_success!A1,9,100)</f>
        <v>F Student access and success: 2023-24 Student access and success</v>
      </c>
      <c r="B15" s="64"/>
      <c r="C15" s="65"/>
      <c r="D15" s="65"/>
      <c r="E15" s="65"/>
      <c r="F15" s="65"/>
      <c r="G15" s="65"/>
      <c r="H15" s="65"/>
      <c r="I15" s="65"/>
      <c r="J15" s="65"/>
      <c r="K15" s="62"/>
      <c r="L15" s="62"/>
      <c r="M15" s="62"/>
    </row>
    <row r="16" spans="1:19" s="67" customFormat="1" ht="25.5" customHeight="1" x14ac:dyDescent="0.35">
      <c r="A16" s="63" t="str">
        <f>"G Parameters:"&amp;MID(G_Parameters!A1,9,100)</f>
        <v>G Parameters: 2023-24 Parameters in the funding models</v>
      </c>
      <c r="B16" s="64"/>
      <c r="C16" s="65"/>
      <c r="D16" s="65"/>
      <c r="E16" s="65"/>
      <c r="F16" s="65"/>
      <c r="G16" s="65"/>
      <c r="H16" s="65"/>
      <c r="I16" s="65"/>
      <c r="J16" s="65"/>
      <c r="K16" s="69"/>
      <c r="L16" s="69"/>
      <c r="M16" s="69"/>
      <c r="N16" s="70"/>
      <c r="O16" s="70"/>
      <c r="S16" s="68"/>
    </row>
    <row r="17" spans="1:13" ht="12.75" customHeight="1" x14ac:dyDescent="0.35">
      <c r="A17" s="164"/>
      <c r="B17" s="4"/>
      <c r="C17" s="4"/>
      <c r="D17" s="296"/>
      <c r="E17" s="296"/>
      <c r="F17"/>
      <c r="G17" s="4"/>
      <c r="H17" s="4"/>
      <c r="I17" s="4"/>
      <c r="J17" s="4"/>
      <c r="K17" s="4"/>
      <c r="L17" s="4"/>
      <c r="M17" s="4"/>
    </row>
    <row r="18" spans="1:13" ht="18" customHeight="1" x14ac:dyDescent="0.35">
      <c r="A18" s="60" t="s">
        <v>298</v>
      </c>
    </row>
    <row r="19" spans="1:13" ht="34.5" customHeight="1" x14ac:dyDescent="0.35">
      <c r="A19" s="163" t="s">
        <v>357</v>
      </c>
    </row>
  </sheetData>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rgeted!A1" display="E_Other_high_cost_targeted!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59" orientation="portrait" r:id="rId1"/>
  <headerFooter scaleWithDoc="0">
    <oddHeader>&amp;LPage &amp;P&amp;R&amp;F</oddHeader>
    <oddFooter>&amp;R&amp;A</oddFooter>
  </headerFooter>
  <ignoredErrors>
    <ignoredError sqref="K12:M12 A2 A3:M3 B8:M8 K16:M16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M71"/>
  <sheetViews>
    <sheetView showGridLines="0" zoomScaleNormal="100" workbookViewId="0"/>
  </sheetViews>
  <sheetFormatPr defaultColWidth="9.140625" defaultRowHeight="13.15" x14ac:dyDescent="0.35"/>
  <cols>
    <col min="1" max="1" width="60" style="6" customWidth="1"/>
    <col min="2" max="2" width="24" style="6" customWidth="1"/>
    <col min="3" max="3" width="24.140625" style="10" customWidth="1"/>
    <col min="4" max="4" width="14.7109375" style="10" customWidth="1"/>
    <col min="5" max="5" width="8.42578125" style="10" customWidth="1"/>
    <col min="6" max="6" width="10.85546875" style="6" customWidth="1"/>
    <col min="7" max="7" width="29.5703125" style="6" hidden="1" customWidth="1"/>
    <col min="8" max="8" width="9.140625" style="6" hidden="1" customWidth="1"/>
    <col min="9" max="9" width="15.7109375" style="6" hidden="1" customWidth="1"/>
    <col min="10" max="10" width="7.85546875" style="6" hidden="1" customWidth="1"/>
    <col min="11" max="11" width="17.28515625" style="6" hidden="1" customWidth="1"/>
    <col min="12" max="12" width="11.5703125" style="6" hidden="1" customWidth="1"/>
    <col min="13" max="13" width="16.42578125" style="6" customWidth="1"/>
    <col min="14" max="15" width="9.140625" style="6" customWidth="1"/>
    <col min="16" max="16384" width="9.140625" style="6"/>
  </cols>
  <sheetData>
    <row r="1" spans="1:10" ht="25.15" x14ac:dyDescent="0.4">
      <c r="A1" s="58" t="s">
        <v>320</v>
      </c>
      <c r="B1" s="8"/>
      <c r="C1" s="8"/>
      <c r="D1" s="8"/>
      <c r="E1" s="8"/>
    </row>
    <row r="2" spans="1:10" ht="22.7" customHeight="1" x14ac:dyDescent="0.35">
      <c r="A2" s="59" t="str">
        <f>I23</f>
        <v>Providers registered in the 'Approved (fee cap)' category on 19 June 2024 (UKPRN: ALL)</v>
      </c>
      <c r="B2" s="59"/>
      <c r="C2" s="59"/>
      <c r="D2"/>
    </row>
    <row r="3" spans="1:10" ht="27" customHeight="1" x14ac:dyDescent="0.35">
      <c r="A3" s="298" t="s">
        <v>310</v>
      </c>
      <c r="B3" s="59"/>
      <c r="C3" s="59"/>
      <c r="D3"/>
    </row>
    <row r="4" spans="1:10" ht="27" customHeight="1" x14ac:dyDescent="0.35">
      <c r="A4" s="437" t="s">
        <v>369</v>
      </c>
      <c r="B4" s="59"/>
      <c r="C4" s="59"/>
      <c r="D4"/>
    </row>
    <row r="5" spans="1:10" ht="32.25" customHeight="1" x14ac:dyDescent="0.5">
      <c r="A5" s="85" t="s">
        <v>232</v>
      </c>
      <c r="C5" s="18"/>
      <c r="I5" s="7"/>
      <c r="J5" s="7"/>
    </row>
    <row r="6" spans="1:10" ht="49.5" customHeight="1" x14ac:dyDescent="0.4">
      <c r="A6" s="168" t="s">
        <v>252</v>
      </c>
      <c r="B6" s="299" t="s">
        <v>321</v>
      </c>
      <c r="C6" s="312" t="s">
        <v>322</v>
      </c>
      <c r="D6" s="12"/>
      <c r="E6" s="12"/>
      <c r="G6" s="13" t="s">
        <v>50</v>
      </c>
      <c r="I6" s="42" t="s">
        <v>314</v>
      </c>
    </row>
    <row r="7" spans="1:10" ht="33" customHeight="1" x14ac:dyDescent="0.4">
      <c r="A7" s="303" t="s">
        <v>255</v>
      </c>
      <c r="B7" s="160"/>
      <c r="C7" s="313"/>
      <c r="D7" s="12"/>
      <c r="E7" s="12"/>
      <c r="G7"/>
      <c r="I7" s="42"/>
    </row>
    <row r="8" spans="1:10" s="73" customFormat="1" ht="18.95" customHeight="1" x14ac:dyDescent="0.35">
      <c r="A8" s="158" t="s">
        <v>178</v>
      </c>
      <c r="B8" s="300">
        <v>864927468</v>
      </c>
      <c r="C8" s="76">
        <v>864927468</v>
      </c>
      <c r="D8" s="14"/>
      <c r="E8" s="14"/>
      <c r="G8" s="15" t="s">
        <v>47</v>
      </c>
      <c r="I8" s="74" t="s">
        <v>171</v>
      </c>
    </row>
    <row r="9" spans="1:10" s="73" customFormat="1" ht="18.95" customHeight="1" x14ac:dyDescent="0.35">
      <c r="A9" s="158" t="s">
        <v>164</v>
      </c>
      <c r="B9" s="300">
        <v>31518620</v>
      </c>
      <c r="C9" s="76">
        <v>31518620</v>
      </c>
      <c r="D9" s="14"/>
      <c r="E9" s="14"/>
      <c r="F9" s="75"/>
      <c r="G9" s="15" t="s">
        <v>84</v>
      </c>
    </row>
    <row r="10" spans="1:10" s="73" customFormat="1" ht="18.95" customHeight="1" x14ac:dyDescent="0.35">
      <c r="A10" s="77" t="s">
        <v>183</v>
      </c>
      <c r="B10" s="300">
        <v>24685102</v>
      </c>
      <c r="C10" s="76">
        <v>24685102</v>
      </c>
      <c r="D10" s="14"/>
      <c r="E10" s="14"/>
      <c r="G10" s="15" t="s">
        <v>186</v>
      </c>
    </row>
    <row r="11" spans="1:10" s="73" customFormat="1" ht="18.95" customHeight="1" x14ac:dyDescent="0.35">
      <c r="A11" s="158" t="s">
        <v>204</v>
      </c>
      <c r="B11" s="300">
        <v>26634075</v>
      </c>
      <c r="C11" s="76">
        <v>26634075</v>
      </c>
      <c r="D11" s="14"/>
      <c r="E11" s="14"/>
      <c r="F11" s="75"/>
      <c r="G11" s="15" t="s">
        <v>56</v>
      </c>
    </row>
    <row r="12" spans="1:10" s="73" customFormat="1" ht="18.95" customHeight="1" x14ac:dyDescent="0.35">
      <c r="A12" s="158" t="s">
        <v>43</v>
      </c>
      <c r="B12" s="300">
        <v>9054716</v>
      </c>
      <c r="C12" s="76">
        <v>9054716</v>
      </c>
      <c r="D12" s="14"/>
      <c r="E12" s="14"/>
      <c r="G12" s="15" t="s">
        <v>53</v>
      </c>
    </row>
    <row r="13" spans="1:10" s="73" customFormat="1" ht="18.95" customHeight="1" x14ac:dyDescent="0.35">
      <c r="A13" s="158" t="s">
        <v>32</v>
      </c>
      <c r="B13" s="300">
        <v>24286874</v>
      </c>
      <c r="C13" s="76">
        <v>24286874</v>
      </c>
      <c r="D13" s="14"/>
      <c r="E13" s="14"/>
      <c r="G13" s="15" t="s">
        <v>54</v>
      </c>
    </row>
    <row r="14" spans="1:10" s="73" customFormat="1" ht="18.95" customHeight="1" x14ac:dyDescent="0.35">
      <c r="A14" s="158" t="s">
        <v>179</v>
      </c>
      <c r="B14" s="300">
        <v>2705572</v>
      </c>
      <c r="C14" s="76">
        <v>2705572</v>
      </c>
      <c r="D14" s="14"/>
      <c r="E14" s="14"/>
      <c r="G14" s="15" t="s">
        <v>55</v>
      </c>
    </row>
    <row r="15" spans="1:10" s="73" customFormat="1" ht="18.95" customHeight="1" x14ac:dyDescent="0.35">
      <c r="A15" s="78" t="s">
        <v>14</v>
      </c>
      <c r="B15" s="300">
        <v>15838965</v>
      </c>
      <c r="C15" s="76">
        <v>15838965</v>
      </c>
      <c r="D15" s="14"/>
      <c r="E15" s="14"/>
      <c r="G15" s="15" t="s">
        <v>57</v>
      </c>
    </row>
    <row r="16" spans="1:10" s="73" customFormat="1" ht="18.95" customHeight="1" x14ac:dyDescent="0.35">
      <c r="A16" s="78" t="s">
        <v>28</v>
      </c>
      <c r="B16" s="300">
        <v>845065</v>
      </c>
      <c r="C16" s="76">
        <v>845065</v>
      </c>
      <c r="D16" s="14"/>
      <c r="E16" s="14"/>
      <c r="G16" s="15" t="s">
        <v>58</v>
      </c>
    </row>
    <row r="17" spans="1:9" s="73" customFormat="1" ht="18.95" customHeight="1" x14ac:dyDescent="0.35">
      <c r="A17" s="78" t="s">
        <v>15</v>
      </c>
      <c r="B17" s="300">
        <v>4790901</v>
      </c>
      <c r="C17" s="76">
        <v>4790901</v>
      </c>
      <c r="D17" s="14"/>
      <c r="E17" s="14"/>
      <c r="G17" s="15" t="s">
        <v>59</v>
      </c>
    </row>
    <row r="18" spans="1:9" s="73" customFormat="1" ht="18.95" customHeight="1" x14ac:dyDescent="0.35">
      <c r="A18" s="78" t="s">
        <v>315</v>
      </c>
      <c r="B18" s="300" t="s">
        <v>368</v>
      </c>
      <c r="C18" s="300" t="s">
        <v>368</v>
      </c>
      <c r="D18" s="14"/>
      <c r="E18" s="14"/>
      <c r="G18" s="15"/>
    </row>
    <row r="19" spans="1:9" s="73" customFormat="1" ht="18.95" customHeight="1" x14ac:dyDescent="0.35">
      <c r="A19" s="78" t="s">
        <v>316</v>
      </c>
      <c r="B19" s="300">
        <v>15999919</v>
      </c>
      <c r="C19" s="300">
        <v>15999812</v>
      </c>
      <c r="D19" s="14"/>
      <c r="E19" s="14"/>
      <c r="G19" s="15" t="s">
        <v>367</v>
      </c>
    </row>
    <row r="20" spans="1:9" s="73" customFormat="1" ht="23.1" customHeight="1" x14ac:dyDescent="0.35">
      <c r="A20" s="162" t="s">
        <v>299</v>
      </c>
      <c r="B20" s="301">
        <v>1021287277</v>
      </c>
      <c r="C20" s="314">
        <v>1021287170</v>
      </c>
      <c r="D20" s="14"/>
      <c r="E20" s="14"/>
      <c r="G20" s="15" t="s">
        <v>234</v>
      </c>
    </row>
    <row r="21" spans="1:9" ht="33" customHeight="1" x14ac:dyDescent="0.4">
      <c r="A21" s="315" t="s">
        <v>256</v>
      </c>
      <c r="B21" s="161"/>
      <c r="C21" s="316"/>
      <c r="G21"/>
      <c r="I21" s="6" t="str">
        <f>IF(PROVIDER&lt;&gt;"",PROVIDER,IF(UKPRN="ALL","Sector summary of all providers","Provider"))</f>
        <v>Providers registered in the 'Approved (fee cap)' category on 19 June 2024</v>
      </c>
    </row>
    <row r="22" spans="1:9" s="73" customFormat="1" ht="18" customHeight="1" x14ac:dyDescent="0.35">
      <c r="A22" s="158" t="s">
        <v>233</v>
      </c>
      <c r="B22" s="300">
        <v>153982496</v>
      </c>
      <c r="C22" s="76">
        <v>153982445</v>
      </c>
      <c r="D22" s="14"/>
      <c r="E22" s="14"/>
      <c r="G22" s="15" t="s">
        <v>302</v>
      </c>
      <c r="I22" s="73" t="str">
        <f>IF(PROVIDER&lt;&gt;"","(UKPRN: "&amp;UKPRN&amp;")","")</f>
        <v>(UKPRN: ALL)</v>
      </c>
    </row>
    <row r="23" spans="1:9" s="73" customFormat="1" ht="18" customHeight="1" x14ac:dyDescent="0.35">
      <c r="A23" s="158" t="s">
        <v>180</v>
      </c>
      <c r="B23" s="300">
        <v>66848492</v>
      </c>
      <c r="C23" s="76">
        <v>66848492</v>
      </c>
      <c r="D23" s="14"/>
      <c r="E23" s="14"/>
      <c r="G23" s="15" t="s">
        <v>81</v>
      </c>
      <c r="I23" s="73" t="str">
        <f>I21&amp;" "&amp;I22</f>
        <v>Providers registered in the 'Approved (fee cap)' category on 19 June 2024 (UKPRN: ALL)</v>
      </c>
    </row>
    <row r="24" spans="1:9" s="73" customFormat="1" ht="18" customHeight="1" x14ac:dyDescent="0.35">
      <c r="A24" s="158" t="s">
        <v>45</v>
      </c>
      <c r="B24" s="300">
        <v>40455662</v>
      </c>
      <c r="C24" s="76">
        <v>40455621</v>
      </c>
      <c r="D24" s="14"/>
      <c r="E24" s="14"/>
      <c r="G24" s="15" t="s">
        <v>82</v>
      </c>
    </row>
    <row r="25" spans="1:9" s="73" customFormat="1" ht="18" customHeight="1" x14ac:dyDescent="0.35">
      <c r="A25" s="158" t="s">
        <v>207</v>
      </c>
      <c r="B25" s="300">
        <v>24749669</v>
      </c>
      <c r="C25" s="76">
        <v>24749647</v>
      </c>
      <c r="D25" s="14"/>
      <c r="E25" s="14"/>
      <c r="G25" s="55" t="s">
        <v>211</v>
      </c>
    </row>
    <row r="26" spans="1:9" s="73" customFormat="1" ht="23.1" customHeight="1" x14ac:dyDescent="0.35">
      <c r="A26" s="162" t="s">
        <v>253</v>
      </c>
      <c r="B26" s="301">
        <v>286036319</v>
      </c>
      <c r="C26" s="314">
        <v>286036205</v>
      </c>
      <c r="D26" s="14"/>
      <c r="E26" s="14"/>
      <c r="G26" s="55" t="s">
        <v>235</v>
      </c>
    </row>
    <row r="27" spans="1:9" ht="33" customHeight="1" x14ac:dyDescent="0.4">
      <c r="A27" s="315" t="s">
        <v>257</v>
      </c>
      <c r="B27" s="161"/>
      <c r="C27" s="316"/>
      <c r="G27"/>
    </row>
    <row r="28" spans="1:9" s="73" customFormat="1" ht="18" customHeight="1" x14ac:dyDescent="0.35">
      <c r="A28" s="72" t="s">
        <v>317</v>
      </c>
      <c r="B28" s="300">
        <v>56771838</v>
      </c>
      <c r="C28" s="76">
        <v>56771838</v>
      </c>
      <c r="D28" s="14"/>
      <c r="E28" s="14"/>
      <c r="G28" s="15" t="s">
        <v>312</v>
      </c>
    </row>
    <row r="29" spans="1:9" s="73" customFormat="1" ht="18" customHeight="1" x14ac:dyDescent="0.35">
      <c r="A29" s="72" t="s">
        <v>318</v>
      </c>
      <c r="B29" s="300">
        <v>1331000</v>
      </c>
      <c r="C29" s="76">
        <v>1331000</v>
      </c>
      <c r="D29" s="14"/>
      <c r="E29" s="14"/>
      <c r="G29" s="15" t="s">
        <v>319</v>
      </c>
      <c r="H29" s="372"/>
    </row>
    <row r="30" spans="1:9" s="73" customFormat="1" ht="23.1" customHeight="1" x14ac:dyDescent="0.35">
      <c r="A30" s="162" t="s">
        <v>254</v>
      </c>
      <c r="B30" s="301">
        <v>58102838</v>
      </c>
      <c r="C30" s="314">
        <v>58102838</v>
      </c>
      <c r="D30" s="14"/>
      <c r="E30" s="14"/>
      <c r="G30" s="15" t="s">
        <v>313</v>
      </c>
    </row>
    <row r="31" spans="1:9" ht="30.75" customHeight="1" x14ac:dyDescent="0.35">
      <c r="A31" s="71" t="s">
        <v>185</v>
      </c>
      <c r="B31" s="302">
        <v>1365426434</v>
      </c>
      <c r="C31" s="317">
        <v>1365426213</v>
      </c>
      <c r="G31" s="15" t="s">
        <v>48</v>
      </c>
    </row>
    <row r="32" spans="1:9" ht="26.25" customHeight="1" x14ac:dyDescent="0.35">
      <c r="A32" s="295"/>
      <c r="B32" s="295"/>
      <c r="C32" s="295"/>
      <c r="D32" s="16"/>
      <c r="G32" s="17"/>
    </row>
    <row r="33" spans="1:13" ht="22.7" customHeight="1" x14ac:dyDescent="0.35">
      <c r="A33" s="59" t="s">
        <v>363</v>
      </c>
      <c r="B33" s="159"/>
      <c r="C33" s="9"/>
      <c r="D33" s="9"/>
      <c r="E33" s="6"/>
    </row>
    <row r="34" spans="1:13" ht="18" customHeight="1" x14ac:dyDescent="0.35">
      <c r="A34" s="81" t="s">
        <v>364</v>
      </c>
      <c r="B34" s="76">
        <f>IF(MEDINTAR=0,"Not applicable",MEDINTAR)</f>
        <v>7571</v>
      </c>
      <c r="C34" s="43"/>
      <c r="D34" s="16"/>
      <c r="E34" s="6"/>
      <c r="G34" s="15" t="s">
        <v>51</v>
      </c>
      <c r="H34">
        <v>7571</v>
      </c>
    </row>
    <row r="35" spans="1:13" ht="18" customHeight="1" x14ac:dyDescent="0.4">
      <c r="A35" s="79" t="s">
        <v>365</v>
      </c>
      <c r="B35" s="80">
        <f>IF(MEDINTAR=0,"Not applicable",MEDINTAR_ISOV)</f>
        <v>456</v>
      </c>
      <c r="C35" s="18"/>
      <c r="D35" s="16"/>
      <c r="E35" s="6"/>
      <c r="G35" s="15" t="s">
        <v>137</v>
      </c>
      <c r="H35">
        <v>456</v>
      </c>
    </row>
    <row r="36" spans="1:13" ht="18" customHeight="1" x14ac:dyDescent="0.35">
      <c r="A36" s="81" t="s">
        <v>366</v>
      </c>
      <c r="B36" s="76">
        <f>IF(DENINTAR=0,"Not applicable",DENINTAR)</f>
        <v>809</v>
      </c>
      <c r="C36" s="48"/>
      <c r="D36" s="16"/>
      <c r="E36" s="6"/>
      <c r="G36" s="15" t="s">
        <v>52</v>
      </c>
      <c r="H36">
        <v>809</v>
      </c>
    </row>
    <row r="37" spans="1:13" ht="18" customHeight="1" x14ac:dyDescent="0.35">
      <c r="A37" s="72" t="s">
        <v>365</v>
      </c>
      <c r="B37" s="76">
        <f>IF(DENINTAR=0,"Not applicable",DENINTAR_ISOV)</f>
        <v>43</v>
      </c>
      <c r="C37" s="48"/>
      <c r="D37" s="16"/>
      <c r="E37" s="6"/>
      <c r="G37" s="15" t="s">
        <v>138</v>
      </c>
      <c r="H37">
        <v>43</v>
      </c>
    </row>
    <row r="38" spans="1:13" ht="30" customHeight="1" x14ac:dyDescent="0.4">
      <c r="A38" s="297" t="str">
        <f>IF(UKPRN=10007154,"The University of Nottingham: Lincoln Medical School","")</f>
        <v/>
      </c>
      <c r="B38" s="159"/>
      <c r="C38" s="9"/>
      <c r="D38" s="43"/>
      <c r="E38" s="16"/>
      <c r="I38" s="49"/>
      <c r="K38" s="17"/>
    </row>
    <row r="39" spans="1:13" hidden="1" x14ac:dyDescent="0.35">
      <c r="B39" s="19" t="s">
        <v>49</v>
      </c>
      <c r="C39" s="19" t="s">
        <v>197</v>
      </c>
      <c r="D39" s="6"/>
      <c r="E39" s="20"/>
    </row>
    <row r="40" spans="1:13" hidden="1" x14ac:dyDescent="0.35">
      <c r="C40" s="50"/>
    </row>
    <row r="41" spans="1:13" ht="15" hidden="1" customHeight="1" x14ac:dyDescent="0.35"/>
    <row r="42" spans="1:13" hidden="1" x14ac:dyDescent="0.35"/>
    <row r="43" spans="1:13" ht="13.5" hidden="1" x14ac:dyDescent="0.4">
      <c r="I43" s="7" t="s">
        <v>170</v>
      </c>
      <c r="J43" s="7" t="s">
        <v>103</v>
      </c>
      <c r="K43" s="7" t="s">
        <v>190</v>
      </c>
      <c r="L43" s="7" t="s">
        <v>194</v>
      </c>
    </row>
    <row r="44" spans="1:13" ht="13.5" hidden="1" x14ac:dyDescent="0.4">
      <c r="I44" s="11" t="s">
        <v>375</v>
      </c>
      <c r="J44" s="11" t="s">
        <v>374</v>
      </c>
      <c r="K44" s="41"/>
      <c r="L44" s="51"/>
      <c r="M44" s="371"/>
    </row>
    <row r="45" spans="1:13" ht="13.5" hidden="1" x14ac:dyDescent="0.4">
      <c r="I45" s="7" t="s">
        <v>165</v>
      </c>
      <c r="J45" s="7" t="s">
        <v>83</v>
      </c>
    </row>
    <row r="57" spans="7:10" customFormat="1" x14ac:dyDescent="0.35">
      <c r="G57" s="6"/>
      <c r="H57" s="6"/>
      <c r="I57" s="6"/>
      <c r="J57" s="6"/>
    </row>
    <row r="58" spans="7:10" customFormat="1" x14ac:dyDescent="0.35">
      <c r="G58" s="6"/>
      <c r="H58" s="6"/>
      <c r="I58" s="6"/>
      <c r="J58" s="6"/>
    </row>
    <row r="59" spans="7:10" customFormat="1" x14ac:dyDescent="0.35">
      <c r="G59" s="6"/>
      <c r="H59" s="6"/>
      <c r="I59" s="6"/>
      <c r="J59" s="6"/>
    </row>
    <row r="60" spans="7:10" customFormat="1" x14ac:dyDescent="0.35">
      <c r="G60" s="6"/>
      <c r="H60" s="6"/>
      <c r="I60" s="6"/>
      <c r="J60" s="6"/>
    </row>
    <row r="61" spans="7:10" customFormat="1" x14ac:dyDescent="0.35">
      <c r="G61" s="6"/>
      <c r="H61" s="6"/>
      <c r="I61" s="6"/>
      <c r="J61" s="6"/>
    </row>
    <row r="62" spans="7:10" customFormat="1" x14ac:dyDescent="0.35">
      <c r="G62" s="6"/>
      <c r="H62" s="6"/>
      <c r="I62" s="6"/>
      <c r="J62" s="6"/>
    </row>
    <row r="63" spans="7:10" customFormat="1" x14ac:dyDescent="0.35">
      <c r="G63" s="6"/>
      <c r="H63" s="6"/>
      <c r="I63" s="6"/>
      <c r="J63" s="6"/>
    </row>
    <row r="64" spans="7:10" customFormat="1" ht="12.4" x14ac:dyDescent="0.35"/>
    <row r="65" customFormat="1" ht="12.4" x14ac:dyDescent="0.35"/>
    <row r="66" customFormat="1" ht="12.4" x14ac:dyDescent="0.35"/>
    <row r="67" customFormat="1" ht="12.4" x14ac:dyDescent="0.35"/>
    <row r="68" customFormat="1" ht="12.4" x14ac:dyDescent="0.35"/>
    <row r="69" customFormat="1" ht="12.4" x14ac:dyDescent="0.35"/>
    <row r="70" customFormat="1" ht="12.4" x14ac:dyDescent="0.35"/>
    <row r="71" customFormat="1" ht="12.4" x14ac:dyDescent="0.35"/>
  </sheetData>
  <conditionalFormatting sqref="B8 B9:C20">
    <cfRule type="cellIs" dxfId="8" priority="10" operator="equal">
      <formula>0</formula>
    </cfRule>
  </conditionalFormatting>
  <conditionalFormatting sqref="B22:C31">
    <cfRule type="cellIs" dxfId="7" priority="1" operator="equal">
      <formula>0</formula>
    </cfRule>
  </conditionalFormatting>
  <conditionalFormatting sqref="B34:C37 D38">
    <cfRule type="cellIs" dxfId="6" priority="12" operator="equal">
      <formula>"Not applicable"</formula>
    </cfRule>
  </conditionalFormatting>
  <conditionalFormatting sqref="C8">
    <cfRule type="cellIs" dxfId="5" priority="8" operator="equal">
      <formula>0</formula>
    </cfRule>
  </conditionalFormatting>
  <hyperlinks>
    <hyperlink ref="A22" location="SP_FT" display="Premium to support successful student outcomes: full-time" xr:uid="{00000000-0004-0000-0100-000000000000}"/>
    <hyperlink ref="A23" location="SP_PT" display="Premium to support successful student outcomes: part-time" xr:uid="{00000000-0004-0000-0100-000001000000}"/>
    <hyperlink ref="A11" location="OVERSEAS" display="Overseas study programmes" xr:uid="{00000000-0004-0000-0100-000003000000}"/>
    <hyperlink ref="A9" location="HEALTH_TA" display="Nursing and allied health supplement" xr:uid="{00000000-0004-0000-0100-000004000000}"/>
    <hyperlink ref="A12" location="PGTS_TA" display="Postgraduate taught supplement" xr:uid="{00000000-0004-0000-0100-000005000000}"/>
    <hyperlink ref="A13" location="INT_TA" display="Intensive postgraduate provision" xr:uid="{00000000-0004-0000-0100-000006000000}"/>
    <hyperlink ref="A14" location="ACCL_TA" display="Accelerated full-time undergraduate provision" xr:uid="{00000000-0004-0000-0100-000007000000}"/>
    <hyperlink ref="A8" location="HIGHCOST" display="High-cost subject funding" xr:uid="{00000000-0004-0000-0100-000009000000}"/>
    <hyperlink ref="A24" location="DISABLED" display="Disabled students' premium" xr:uid="{00000000-0004-0000-0100-000002000000}"/>
    <hyperlink ref="A25" location="Mental_health" display="Premium for student transitions and mental health" xr:uid="{23BED370-A980-4DDE-A78C-858C103861A4}"/>
    <hyperlink ref="A4" r:id="rId1" xr:uid="{C09E7292-9156-451F-8EDA-840115BD1866}"/>
  </hyperlinks>
  <pageMargins left="0.70866141732283472" right="0.70866141732283472" top="0.74803149606299213" bottom="0.74803149606299213" header="0.31496062992125984" footer="0.31496062992125984"/>
  <pageSetup paperSize="9" scale="62" orientation="portrait" r:id="rId2"/>
  <headerFooter scaleWithDoc="0">
    <oddHeader>&amp;LPage &amp;P&amp;R&amp;F</oddHeader>
    <oddFooter>&amp;R&amp;A</oddFooter>
  </headerFooter>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79"/>
  <sheetViews>
    <sheetView showGridLines="0" zoomScaleNormal="100" workbookViewId="0"/>
  </sheetViews>
  <sheetFormatPr defaultColWidth="9.140625" defaultRowHeight="13.15" x14ac:dyDescent="0.35"/>
  <cols>
    <col min="1" max="1" width="13.85546875" style="6" customWidth="1"/>
    <col min="2" max="2" width="20.5703125" style="6" customWidth="1"/>
    <col min="3" max="3" width="22.5703125" style="6" customWidth="1"/>
    <col min="4" max="8" width="19.5703125" style="6" customWidth="1"/>
    <col min="9" max="9" width="9.28515625" style="6" customWidth="1"/>
    <col min="10" max="10" width="9.140625" style="6"/>
    <col min="11" max="11" width="11.140625" style="6" hidden="1" customWidth="1"/>
    <col min="12" max="12" width="8.28515625" style="6" hidden="1" customWidth="1"/>
    <col min="13" max="13" width="10.42578125" style="6" hidden="1" customWidth="1"/>
    <col min="14" max="15" width="9.140625" style="6" customWidth="1"/>
    <col min="16" max="16" width="9.140625" style="6" hidden="1" customWidth="1"/>
    <col min="17" max="17" width="9.140625" style="6" customWidth="1"/>
    <col min="18" max="16384" width="9.140625" style="6"/>
  </cols>
  <sheetData>
    <row r="1" spans="1:16" ht="27" customHeight="1" x14ac:dyDescent="0.35">
      <c r="A1" s="58" t="s">
        <v>323</v>
      </c>
      <c r="H1" s="21"/>
    </row>
    <row r="2" spans="1:16" ht="21.95" customHeight="1" x14ac:dyDescent="0.35">
      <c r="A2" s="59" t="str">
        <f>A_Summary!I23</f>
        <v>Providers registered in the 'Approved (fee cap)' category on 19 June 2024 (UKPRN: ALL)</v>
      </c>
      <c r="B2" s="59"/>
      <c r="C2" s="59"/>
      <c r="D2" s="59"/>
      <c r="E2" s="59"/>
      <c r="F2" s="59"/>
      <c r="G2" s="59"/>
      <c r="H2" s="21"/>
    </row>
    <row r="3" spans="1:16" ht="21.95" customHeight="1" x14ac:dyDescent="0.35">
      <c r="A3" s="5" t="s">
        <v>324</v>
      </c>
      <c r="B3" s="59"/>
      <c r="C3" s="59"/>
      <c r="D3" s="59"/>
      <c r="E3" s="59"/>
      <c r="F3" s="59"/>
      <c r="G3" s="59"/>
      <c r="H3" s="21"/>
    </row>
    <row r="4" spans="1:16" ht="36" customHeight="1" x14ac:dyDescent="0.5">
      <c r="A4" s="85" t="s">
        <v>236</v>
      </c>
    </row>
    <row r="5" spans="1:16" s="22" customFormat="1" ht="86.25" customHeight="1" x14ac:dyDescent="0.35">
      <c r="A5" s="166" t="s">
        <v>12</v>
      </c>
      <c r="B5" s="166" t="s">
        <v>0</v>
      </c>
      <c r="C5" s="166" t="s">
        <v>4</v>
      </c>
      <c r="D5" s="167" t="s">
        <v>297</v>
      </c>
      <c r="E5" s="165" t="s">
        <v>224</v>
      </c>
      <c r="F5" s="165" t="s">
        <v>225</v>
      </c>
      <c r="G5" s="165" t="s">
        <v>325</v>
      </c>
      <c r="H5" s="165" t="s">
        <v>172</v>
      </c>
      <c r="K5" s="13" t="s">
        <v>33</v>
      </c>
      <c r="L5" s="13" t="s">
        <v>34</v>
      </c>
      <c r="M5" s="13" t="s">
        <v>35</v>
      </c>
    </row>
    <row r="6" spans="1:16" s="73" customFormat="1" ht="17.45" customHeight="1" x14ac:dyDescent="0.35">
      <c r="A6" s="194" t="s">
        <v>6</v>
      </c>
      <c r="B6" s="194" t="s">
        <v>173</v>
      </c>
      <c r="C6" s="337" t="str">
        <f>$P$29</f>
        <v>UG (Level 4 and 5)</v>
      </c>
      <c r="D6" s="318">
        <v>158</v>
      </c>
      <c r="E6" s="349">
        <v>0</v>
      </c>
      <c r="F6" s="318">
        <v>0</v>
      </c>
      <c r="G6" s="318">
        <v>158</v>
      </c>
      <c r="H6" s="319">
        <v>1783820</v>
      </c>
      <c r="K6" s="15" t="s">
        <v>6</v>
      </c>
      <c r="L6" s="15" t="s">
        <v>2</v>
      </c>
      <c r="M6" s="15" t="s">
        <v>361</v>
      </c>
      <c r="N6" s="291"/>
      <c r="P6" s="74"/>
    </row>
    <row r="7" spans="1:16" s="73" customFormat="1" ht="17.45" customHeight="1" x14ac:dyDescent="0.35">
      <c r="A7" s="81"/>
      <c r="B7" s="81"/>
      <c r="C7" s="336" t="str">
        <f>$P$30</f>
        <v>UG (Other)</v>
      </c>
      <c r="D7" s="333">
        <v>26795.84</v>
      </c>
      <c r="E7" s="258">
        <v>-37.334502115618399</v>
      </c>
      <c r="F7" s="333">
        <v>1673</v>
      </c>
      <c r="G7" s="333">
        <v>28431.505497884398</v>
      </c>
      <c r="H7" s="334">
        <v>320991696</v>
      </c>
      <c r="K7" s="15" t="s">
        <v>6</v>
      </c>
      <c r="L7" s="15" t="s">
        <v>2</v>
      </c>
      <c r="M7" s="15" t="s">
        <v>343</v>
      </c>
      <c r="N7" s="291"/>
      <c r="P7" s="74"/>
    </row>
    <row r="8" spans="1:16" s="73" customFormat="1" ht="17.45" customHeight="1" x14ac:dyDescent="0.35">
      <c r="A8" s="81"/>
      <c r="B8" s="81"/>
      <c r="C8" s="336" t="str">
        <f>$P$24</f>
        <v>PGT (UG fee)</v>
      </c>
      <c r="D8" s="333">
        <v>2365.31</v>
      </c>
      <c r="E8" s="257">
        <v>0</v>
      </c>
      <c r="F8" s="333">
        <v>0</v>
      </c>
      <c r="G8" s="333">
        <v>2365.31</v>
      </c>
      <c r="H8" s="334">
        <v>26704350</v>
      </c>
      <c r="K8" s="15" t="s">
        <v>6</v>
      </c>
      <c r="L8" s="15" t="s">
        <v>2</v>
      </c>
      <c r="M8" s="15" t="s">
        <v>37</v>
      </c>
      <c r="N8" s="291"/>
      <c r="P8" s="74"/>
    </row>
    <row r="9" spans="1:16" s="73" customFormat="1" ht="17.45" customHeight="1" x14ac:dyDescent="0.35">
      <c r="A9" s="72"/>
      <c r="B9" s="72"/>
      <c r="C9" s="336" t="str">
        <f>$P$25</f>
        <v>PGT (Masters' loan)</v>
      </c>
      <c r="D9" s="320">
        <v>914.93</v>
      </c>
      <c r="E9" s="294">
        <v>0</v>
      </c>
      <c r="F9" s="320">
        <v>0</v>
      </c>
      <c r="G9" s="320">
        <v>914.93</v>
      </c>
      <c r="H9" s="321">
        <v>10329560</v>
      </c>
      <c r="K9" s="15" t="s">
        <v>6</v>
      </c>
      <c r="L9" s="15" t="s">
        <v>2</v>
      </c>
      <c r="M9" s="15" t="s">
        <v>41</v>
      </c>
      <c r="N9" s="291"/>
    </row>
    <row r="10" spans="1:16" s="73" customFormat="1" ht="17.45" customHeight="1" x14ac:dyDescent="0.35">
      <c r="A10" s="72"/>
      <c r="B10" s="79"/>
      <c r="C10" s="338" t="str">
        <f>$P$26</f>
        <v>PGT (Other)</v>
      </c>
      <c r="D10" s="322">
        <v>218</v>
      </c>
      <c r="E10" s="202">
        <v>0</v>
      </c>
      <c r="F10" s="322">
        <v>0</v>
      </c>
      <c r="G10" s="322">
        <v>218</v>
      </c>
      <c r="H10" s="323">
        <v>2461220</v>
      </c>
      <c r="K10" s="15" t="s">
        <v>6</v>
      </c>
      <c r="L10" s="15" t="s">
        <v>2</v>
      </c>
      <c r="M10" s="15" t="s">
        <v>42</v>
      </c>
      <c r="N10" s="291"/>
    </row>
    <row r="11" spans="1:16" s="73" customFormat="1" ht="17.45" customHeight="1" x14ac:dyDescent="0.35">
      <c r="A11" s="72"/>
      <c r="B11" s="154" t="s">
        <v>177</v>
      </c>
      <c r="C11" s="336" t="str">
        <f>$P$29</f>
        <v>UG (Level 4 and 5)</v>
      </c>
      <c r="D11" s="324">
        <v>5.73</v>
      </c>
      <c r="E11" s="209">
        <v>0</v>
      </c>
      <c r="F11" s="324">
        <v>0</v>
      </c>
      <c r="G11" s="324">
        <v>5.73</v>
      </c>
      <c r="H11" s="325">
        <v>64692</v>
      </c>
      <c r="K11" s="15" t="s">
        <v>6</v>
      </c>
      <c r="L11" s="15" t="s">
        <v>1</v>
      </c>
      <c r="M11" s="15" t="s">
        <v>361</v>
      </c>
      <c r="N11" s="291"/>
    </row>
    <row r="12" spans="1:16" s="73" customFormat="1" ht="17.45" customHeight="1" x14ac:dyDescent="0.35">
      <c r="A12" s="81"/>
      <c r="B12" s="81"/>
      <c r="C12" s="336" t="str">
        <f>$P$30</f>
        <v>UG (Other)</v>
      </c>
      <c r="D12" s="324">
        <v>47.47</v>
      </c>
      <c r="E12" s="257">
        <v>0</v>
      </c>
      <c r="F12" s="333">
        <v>3.63</v>
      </c>
      <c r="G12" s="333">
        <v>51.1</v>
      </c>
      <c r="H12" s="334">
        <v>576920</v>
      </c>
      <c r="K12" s="15" t="s">
        <v>6</v>
      </c>
      <c r="L12" s="15" t="s">
        <v>1</v>
      </c>
      <c r="M12" s="15" t="s">
        <v>343</v>
      </c>
      <c r="N12" s="291"/>
    </row>
    <row r="13" spans="1:16" s="73" customFormat="1" ht="17.45" customHeight="1" x14ac:dyDescent="0.35">
      <c r="A13" s="81"/>
      <c r="B13" s="81"/>
      <c r="C13" s="336" t="str">
        <f>$P$24</f>
        <v>PGT (UG fee)</v>
      </c>
      <c r="D13" s="333">
        <v>3.14</v>
      </c>
      <c r="E13" s="257">
        <v>0</v>
      </c>
      <c r="F13" s="333">
        <v>0</v>
      </c>
      <c r="G13" s="333">
        <v>3.14</v>
      </c>
      <c r="H13" s="334">
        <v>35450</v>
      </c>
      <c r="K13" s="15" t="s">
        <v>6</v>
      </c>
      <c r="L13" s="15" t="s">
        <v>1</v>
      </c>
      <c r="M13" s="15" t="s">
        <v>37</v>
      </c>
      <c r="N13" s="291"/>
    </row>
    <row r="14" spans="1:16" s="73" customFormat="1" ht="17.45" customHeight="1" x14ac:dyDescent="0.35">
      <c r="A14" s="72"/>
      <c r="B14" s="72"/>
      <c r="C14" s="336" t="str">
        <f>$P$25</f>
        <v>PGT (Masters' loan)</v>
      </c>
      <c r="D14" s="320">
        <v>284.73</v>
      </c>
      <c r="E14" s="294">
        <v>0</v>
      </c>
      <c r="F14" s="320">
        <v>0</v>
      </c>
      <c r="G14" s="320">
        <v>284.73</v>
      </c>
      <c r="H14" s="321">
        <v>3214602</v>
      </c>
      <c r="K14" s="15" t="s">
        <v>6</v>
      </c>
      <c r="L14" s="15" t="s">
        <v>1</v>
      </c>
      <c r="M14" s="15" t="s">
        <v>41</v>
      </c>
      <c r="N14" s="291"/>
    </row>
    <row r="15" spans="1:16" s="73" customFormat="1" ht="17.45" customHeight="1" x14ac:dyDescent="0.35">
      <c r="A15" s="184"/>
      <c r="B15" s="184"/>
      <c r="C15" s="339" t="str">
        <f>$P$26</f>
        <v>PGT (Other)</v>
      </c>
      <c r="D15" s="326">
        <v>139.97999999999999</v>
      </c>
      <c r="E15" s="224">
        <v>0</v>
      </c>
      <c r="F15" s="326">
        <v>0</v>
      </c>
      <c r="G15" s="326">
        <v>139.97999999999999</v>
      </c>
      <c r="H15" s="327">
        <v>1580377</v>
      </c>
      <c r="K15" s="15" t="s">
        <v>6</v>
      </c>
      <c r="L15" s="15" t="s">
        <v>1</v>
      </c>
      <c r="M15" s="15" t="s">
        <v>42</v>
      </c>
      <c r="N15" s="291"/>
    </row>
    <row r="16" spans="1:16" s="73" customFormat="1" ht="17.45" customHeight="1" x14ac:dyDescent="0.35">
      <c r="A16" s="194" t="s">
        <v>7</v>
      </c>
      <c r="B16" s="194" t="s">
        <v>173</v>
      </c>
      <c r="C16" s="336" t="str">
        <f>$P$29</f>
        <v>UG (Level 4 and 5)</v>
      </c>
      <c r="D16" s="328">
        <v>4917.79</v>
      </c>
      <c r="E16" s="221">
        <v>0</v>
      </c>
      <c r="F16" s="328">
        <v>-17</v>
      </c>
      <c r="G16" s="328">
        <v>4900.79</v>
      </c>
      <c r="H16" s="329">
        <v>8299516</v>
      </c>
      <c r="K16" s="15" t="s">
        <v>7</v>
      </c>
      <c r="L16" s="15" t="s">
        <v>2</v>
      </c>
      <c r="M16" s="15" t="s">
        <v>361</v>
      </c>
      <c r="N16" s="291"/>
    </row>
    <row r="17" spans="1:16" s="73" customFormat="1" ht="17.45" customHeight="1" x14ac:dyDescent="0.35">
      <c r="A17" s="81"/>
      <c r="B17" s="81"/>
      <c r="C17" s="336" t="str">
        <f>$P$30</f>
        <v>UG (Other)</v>
      </c>
      <c r="D17" s="333">
        <v>223524.14</v>
      </c>
      <c r="E17" s="258">
        <v>-16.871257145076701</v>
      </c>
      <c r="F17" s="333">
        <v>-700</v>
      </c>
      <c r="G17" s="333">
        <v>222807.268742855</v>
      </c>
      <c r="H17" s="334">
        <v>377324131</v>
      </c>
      <c r="K17" s="15" t="s">
        <v>7</v>
      </c>
      <c r="L17" s="15" t="s">
        <v>2</v>
      </c>
      <c r="M17" s="15" t="s">
        <v>343</v>
      </c>
      <c r="N17" s="291"/>
    </row>
    <row r="18" spans="1:16" s="73" customFormat="1" ht="17.45" customHeight="1" x14ac:dyDescent="0.35">
      <c r="A18" s="72"/>
      <c r="B18" s="72"/>
      <c r="C18" s="336" t="str">
        <f>$P$24</f>
        <v>PGT (UG fee)</v>
      </c>
      <c r="D18" s="320">
        <v>4272.13</v>
      </c>
      <c r="E18" s="294">
        <v>0</v>
      </c>
      <c r="F18" s="320">
        <v>0</v>
      </c>
      <c r="G18" s="320">
        <v>4272.13</v>
      </c>
      <c r="H18" s="321">
        <v>7234865</v>
      </c>
      <c r="K18" s="15" t="s">
        <v>7</v>
      </c>
      <c r="L18" s="15" t="s">
        <v>2</v>
      </c>
      <c r="M18" s="15" t="s">
        <v>37</v>
      </c>
    </row>
    <row r="19" spans="1:16" s="73" customFormat="1" ht="17.45" customHeight="1" x14ac:dyDescent="0.35">
      <c r="A19" s="72"/>
      <c r="B19" s="72"/>
      <c r="C19" s="336" t="str">
        <f>$P$25</f>
        <v>PGT (Masters' loan)</v>
      </c>
      <c r="D19" s="320">
        <v>7848.73</v>
      </c>
      <c r="E19" s="294">
        <v>0</v>
      </c>
      <c r="F19" s="320">
        <v>0</v>
      </c>
      <c r="G19" s="320">
        <v>7848.73</v>
      </c>
      <c r="H19" s="321">
        <v>13291841</v>
      </c>
      <c r="K19" s="15" t="s">
        <v>7</v>
      </c>
      <c r="L19" s="15" t="s">
        <v>2</v>
      </c>
      <c r="M19" s="15" t="s">
        <v>41</v>
      </c>
    </row>
    <row r="20" spans="1:16" s="73" customFormat="1" ht="17.45" customHeight="1" x14ac:dyDescent="0.35">
      <c r="A20" s="72"/>
      <c r="B20" s="79"/>
      <c r="C20" s="338" t="str">
        <f>$P$26</f>
        <v>PGT (Other)</v>
      </c>
      <c r="D20" s="322">
        <v>328.01</v>
      </c>
      <c r="E20" s="202">
        <v>0</v>
      </c>
      <c r="F20" s="322">
        <v>0</v>
      </c>
      <c r="G20" s="322">
        <v>328.01</v>
      </c>
      <c r="H20" s="323">
        <v>555493</v>
      </c>
      <c r="K20" s="15" t="s">
        <v>7</v>
      </c>
      <c r="L20" s="15" t="s">
        <v>2</v>
      </c>
      <c r="M20" s="15" t="s">
        <v>42</v>
      </c>
    </row>
    <row r="21" spans="1:16" s="73" customFormat="1" ht="17.45" customHeight="1" x14ac:dyDescent="0.35">
      <c r="A21" s="72"/>
      <c r="B21" s="154" t="s">
        <v>177</v>
      </c>
      <c r="C21" s="336" t="str">
        <f>$P$29</f>
        <v>UG (Level 4 and 5)</v>
      </c>
      <c r="D21" s="324">
        <v>4586.75</v>
      </c>
      <c r="E21" s="209">
        <v>0</v>
      </c>
      <c r="F21" s="324">
        <v>0</v>
      </c>
      <c r="G21" s="324">
        <v>4586.75</v>
      </c>
      <c r="H21" s="325">
        <v>7767675</v>
      </c>
      <c r="K21" s="15" t="s">
        <v>7</v>
      </c>
      <c r="L21" s="15" t="s">
        <v>1</v>
      </c>
      <c r="M21" s="15" t="s">
        <v>361</v>
      </c>
    </row>
    <row r="22" spans="1:16" s="73" customFormat="1" ht="17.45" customHeight="1" x14ac:dyDescent="0.35">
      <c r="A22" s="81"/>
      <c r="B22" s="81"/>
      <c r="C22" s="336" t="str">
        <f>$P$30</f>
        <v>UG (Other)</v>
      </c>
      <c r="D22" s="333">
        <v>13077.41</v>
      </c>
      <c r="E22" s="257">
        <v>0</v>
      </c>
      <c r="F22" s="333">
        <v>0</v>
      </c>
      <c r="G22" s="333">
        <v>13077.41</v>
      </c>
      <c r="H22" s="334">
        <v>22146603</v>
      </c>
      <c r="K22" s="15" t="s">
        <v>7</v>
      </c>
      <c r="L22" s="15" t="s">
        <v>1</v>
      </c>
      <c r="M22" s="15" t="s">
        <v>343</v>
      </c>
    </row>
    <row r="23" spans="1:16" s="73" customFormat="1" ht="17.45" customHeight="1" x14ac:dyDescent="0.35">
      <c r="A23" s="72"/>
      <c r="B23" s="72"/>
      <c r="C23" s="336" t="str">
        <f>$P$24</f>
        <v>PGT (UG fee)</v>
      </c>
      <c r="D23" s="320">
        <v>39.85</v>
      </c>
      <c r="E23" s="294">
        <v>0</v>
      </c>
      <c r="F23" s="320">
        <v>0</v>
      </c>
      <c r="G23" s="320">
        <v>39.85</v>
      </c>
      <c r="H23" s="321">
        <v>67486</v>
      </c>
      <c r="K23" s="15" t="s">
        <v>7</v>
      </c>
      <c r="L23" s="15" t="s">
        <v>1</v>
      </c>
      <c r="M23" s="15" t="s">
        <v>37</v>
      </c>
      <c r="P23" s="74" t="s">
        <v>67</v>
      </c>
    </row>
    <row r="24" spans="1:16" s="73" customFormat="1" ht="17.45" customHeight="1" x14ac:dyDescent="0.35">
      <c r="A24" s="72"/>
      <c r="B24" s="72"/>
      <c r="C24" s="336" t="str">
        <f>$P$25</f>
        <v>PGT (Masters' loan)</v>
      </c>
      <c r="D24" s="320">
        <v>2712.16</v>
      </c>
      <c r="E24" s="294">
        <v>0</v>
      </c>
      <c r="F24" s="320">
        <v>0</v>
      </c>
      <c r="G24" s="320">
        <v>2712.16</v>
      </c>
      <c r="H24" s="321">
        <v>4593046</v>
      </c>
      <c r="K24" s="15" t="s">
        <v>7</v>
      </c>
      <c r="L24" s="15" t="s">
        <v>1</v>
      </c>
      <c r="M24" s="15" t="s">
        <v>41</v>
      </c>
      <c r="P24" s="73" t="s">
        <v>184</v>
      </c>
    </row>
    <row r="25" spans="1:16" s="73" customFormat="1" ht="17.45" customHeight="1" x14ac:dyDescent="0.35">
      <c r="A25" s="184"/>
      <c r="B25" s="184"/>
      <c r="C25" s="339" t="str">
        <f>$P$26</f>
        <v>PGT (Other)</v>
      </c>
      <c r="D25" s="326">
        <v>2377.27</v>
      </c>
      <c r="E25" s="224">
        <v>0</v>
      </c>
      <c r="F25" s="326">
        <v>0</v>
      </c>
      <c r="G25" s="326">
        <v>2377.27</v>
      </c>
      <c r="H25" s="327">
        <v>4025910</v>
      </c>
      <c r="K25" s="15" t="s">
        <v>7</v>
      </c>
      <c r="L25" s="15" t="s">
        <v>1</v>
      </c>
      <c r="M25" s="15" t="s">
        <v>42</v>
      </c>
      <c r="P25" s="73" t="s">
        <v>187</v>
      </c>
    </row>
    <row r="26" spans="1:16" s="73" customFormat="1" ht="17.45" customHeight="1" x14ac:dyDescent="0.35">
      <c r="A26" s="194" t="s">
        <v>198</v>
      </c>
      <c r="B26" s="194" t="s">
        <v>173</v>
      </c>
      <c r="C26" s="336" t="str">
        <f>$P$29</f>
        <v>UG (Level 4 and 5)</v>
      </c>
      <c r="D26" s="328">
        <v>2409.06</v>
      </c>
      <c r="E26" s="221">
        <v>0</v>
      </c>
      <c r="F26" s="328">
        <v>0</v>
      </c>
      <c r="G26" s="328">
        <v>2409.06</v>
      </c>
      <c r="H26" s="329">
        <v>679968</v>
      </c>
      <c r="K26" s="15" t="s">
        <v>199</v>
      </c>
      <c r="L26" s="15" t="s">
        <v>2</v>
      </c>
      <c r="M26" s="15" t="s">
        <v>361</v>
      </c>
      <c r="P26" s="73" t="s">
        <v>188</v>
      </c>
    </row>
    <row r="27" spans="1:16" s="73" customFormat="1" ht="17.45" customHeight="1" x14ac:dyDescent="0.35">
      <c r="A27" s="81"/>
      <c r="B27" s="81"/>
      <c r="C27" s="336" t="str">
        <f>$P$30</f>
        <v>UG (Other)</v>
      </c>
      <c r="D27" s="333">
        <v>105349.61</v>
      </c>
      <c r="E27" s="257">
        <v>0</v>
      </c>
      <c r="F27" s="333">
        <v>0</v>
      </c>
      <c r="G27" s="333">
        <v>105349.61</v>
      </c>
      <c r="H27" s="334">
        <v>29734942</v>
      </c>
      <c r="K27" s="15" t="s">
        <v>199</v>
      </c>
      <c r="L27" s="15" t="s">
        <v>2</v>
      </c>
      <c r="M27" s="15" t="s">
        <v>343</v>
      </c>
    </row>
    <row r="28" spans="1:16" s="73" customFormat="1" ht="17.45" customHeight="1" x14ac:dyDescent="0.35">
      <c r="A28" s="72"/>
      <c r="B28" s="72"/>
      <c r="C28" s="336" t="str">
        <f>$P$24</f>
        <v>PGT (UG fee)</v>
      </c>
      <c r="D28" s="320">
        <v>3127.05</v>
      </c>
      <c r="E28" s="294">
        <v>0</v>
      </c>
      <c r="F28" s="320">
        <v>0</v>
      </c>
      <c r="G28" s="320">
        <v>3127.05</v>
      </c>
      <c r="H28" s="321">
        <v>882617</v>
      </c>
      <c r="K28" s="15" t="s">
        <v>199</v>
      </c>
      <c r="L28" s="15" t="s">
        <v>2</v>
      </c>
      <c r="M28" s="15" t="s">
        <v>37</v>
      </c>
      <c r="P28" s="74" t="s">
        <v>5</v>
      </c>
    </row>
    <row r="29" spans="1:16" s="73" customFormat="1" ht="17.45" customHeight="1" x14ac:dyDescent="0.35">
      <c r="A29" s="72"/>
      <c r="B29" s="72"/>
      <c r="C29" s="336" t="str">
        <f>$P$25</f>
        <v>PGT (Masters' loan)</v>
      </c>
      <c r="D29" s="320">
        <v>2925.45</v>
      </c>
      <c r="E29" s="294">
        <v>0</v>
      </c>
      <c r="F29" s="320">
        <v>0</v>
      </c>
      <c r="G29" s="320">
        <v>2925.45</v>
      </c>
      <c r="H29" s="321">
        <v>825712</v>
      </c>
      <c r="K29" s="15" t="s">
        <v>199</v>
      </c>
      <c r="L29" s="15" t="s">
        <v>2</v>
      </c>
      <c r="M29" s="15" t="s">
        <v>41</v>
      </c>
      <c r="P29" s="72" t="s">
        <v>341</v>
      </c>
    </row>
    <row r="30" spans="1:16" s="73" customFormat="1" ht="17.45" customHeight="1" x14ac:dyDescent="0.35">
      <c r="A30" s="72"/>
      <c r="B30" s="79"/>
      <c r="C30" s="338" t="str">
        <f>$P$26</f>
        <v>PGT (Other)</v>
      </c>
      <c r="D30" s="322">
        <v>67</v>
      </c>
      <c r="E30" s="202">
        <v>0</v>
      </c>
      <c r="F30" s="322">
        <v>0</v>
      </c>
      <c r="G30" s="322">
        <v>67</v>
      </c>
      <c r="H30" s="323">
        <v>18910</v>
      </c>
      <c r="K30" s="15" t="s">
        <v>199</v>
      </c>
      <c r="L30" s="15" t="s">
        <v>2</v>
      </c>
      <c r="M30" s="15" t="s">
        <v>42</v>
      </c>
      <c r="P30" s="72" t="s">
        <v>342</v>
      </c>
    </row>
    <row r="31" spans="1:16" s="73" customFormat="1" ht="17.45" customHeight="1" x14ac:dyDescent="0.35">
      <c r="A31" s="72"/>
      <c r="B31" s="154" t="s">
        <v>177</v>
      </c>
      <c r="C31" s="336" t="str">
        <f>$P$29</f>
        <v>UG (Level 4 and 5)</v>
      </c>
      <c r="D31" s="324">
        <v>557.17999999999995</v>
      </c>
      <c r="E31" s="209">
        <v>0</v>
      </c>
      <c r="F31" s="324">
        <v>0</v>
      </c>
      <c r="G31" s="324">
        <v>557.17999999999995</v>
      </c>
      <c r="H31" s="325">
        <v>157263</v>
      </c>
      <c r="K31" s="15" t="s">
        <v>199</v>
      </c>
      <c r="L31" s="15" t="s">
        <v>1</v>
      </c>
      <c r="M31" s="15" t="s">
        <v>361</v>
      </c>
    </row>
    <row r="32" spans="1:16" s="73" customFormat="1" ht="17.45" customHeight="1" x14ac:dyDescent="0.35">
      <c r="A32" s="81"/>
      <c r="B32" s="81"/>
      <c r="C32" s="336" t="str">
        <f>$P$30</f>
        <v>UG (Other)</v>
      </c>
      <c r="D32" s="333">
        <v>8259.33</v>
      </c>
      <c r="E32" s="257">
        <v>0</v>
      </c>
      <c r="F32" s="333">
        <v>0</v>
      </c>
      <c r="G32" s="333">
        <v>8259.33</v>
      </c>
      <c r="H32" s="334">
        <v>2331192</v>
      </c>
      <c r="K32" s="15" t="s">
        <v>199</v>
      </c>
      <c r="L32" s="15" t="s">
        <v>1</v>
      </c>
      <c r="M32" s="15" t="s">
        <v>343</v>
      </c>
    </row>
    <row r="33" spans="1:13" s="73" customFormat="1" ht="17.45" customHeight="1" x14ac:dyDescent="0.35">
      <c r="A33" s="72"/>
      <c r="B33" s="72"/>
      <c r="C33" s="336" t="str">
        <f>$P$24</f>
        <v>PGT (UG fee)</v>
      </c>
      <c r="D33" s="320">
        <v>116.4</v>
      </c>
      <c r="E33" s="294">
        <v>0</v>
      </c>
      <c r="F33" s="320">
        <v>0</v>
      </c>
      <c r="G33" s="320">
        <v>116.4</v>
      </c>
      <c r="H33" s="321">
        <v>32854</v>
      </c>
      <c r="K33" s="15" t="s">
        <v>199</v>
      </c>
      <c r="L33" s="15" t="s">
        <v>1</v>
      </c>
      <c r="M33" s="15" t="s">
        <v>37</v>
      </c>
    </row>
    <row r="34" spans="1:13" s="73" customFormat="1" ht="17.45" customHeight="1" x14ac:dyDescent="0.35">
      <c r="A34" s="72"/>
      <c r="B34" s="72"/>
      <c r="C34" s="336" t="str">
        <f>$P$25</f>
        <v>PGT (Masters' loan)</v>
      </c>
      <c r="D34" s="320">
        <v>1322.84</v>
      </c>
      <c r="E34" s="294">
        <v>0</v>
      </c>
      <c r="F34" s="320">
        <v>0</v>
      </c>
      <c r="G34" s="320">
        <v>1322.84</v>
      </c>
      <c r="H34" s="321">
        <v>373371</v>
      </c>
      <c r="K34" s="15" t="s">
        <v>199</v>
      </c>
      <c r="L34" s="15" t="s">
        <v>1</v>
      </c>
      <c r="M34" s="15" t="s">
        <v>41</v>
      </c>
    </row>
    <row r="35" spans="1:13" s="73" customFormat="1" ht="17.45" customHeight="1" x14ac:dyDescent="0.35">
      <c r="A35" s="184"/>
      <c r="B35" s="184"/>
      <c r="C35" s="339" t="str">
        <f>$P$26</f>
        <v>PGT (Other)</v>
      </c>
      <c r="D35" s="326">
        <v>314.11</v>
      </c>
      <c r="E35" s="224">
        <v>0</v>
      </c>
      <c r="F35" s="326">
        <v>0</v>
      </c>
      <c r="G35" s="326">
        <v>314.11</v>
      </c>
      <c r="H35" s="327">
        <v>88656</v>
      </c>
      <c r="K35" s="15" t="s">
        <v>199</v>
      </c>
      <c r="L35" s="15" t="s">
        <v>1</v>
      </c>
      <c r="M35" s="15" t="s">
        <v>42</v>
      </c>
    </row>
    <row r="36" spans="1:13" s="73" customFormat="1" ht="17.45" customHeight="1" x14ac:dyDescent="0.35">
      <c r="A36" s="194" t="s">
        <v>201</v>
      </c>
      <c r="B36" s="194" t="s">
        <v>173</v>
      </c>
      <c r="C36" s="336" t="str">
        <f>$P$29</f>
        <v>UG (Level 4 and 5)</v>
      </c>
      <c r="D36" s="328">
        <v>5018.72</v>
      </c>
      <c r="E36" s="221">
        <v>0</v>
      </c>
      <c r="F36" s="328">
        <v>0</v>
      </c>
      <c r="G36" s="328">
        <v>5018.72</v>
      </c>
      <c r="H36" s="329">
        <v>631153</v>
      </c>
      <c r="K36" s="15" t="s">
        <v>200</v>
      </c>
      <c r="L36" s="15" t="s">
        <v>2</v>
      </c>
      <c r="M36" s="15" t="s">
        <v>361</v>
      </c>
    </row>
    <row r="37" spans="1:13" s="73" customFormat="1" ht="17.45" customHeight="1" x14ac:dyDescent="0.35">
      <c r="A37" s="81"/>
      <c r="B37" s="81"/>
      <c r="C37" s="336" t="str">
        <f>$P$30</f>
        <v>UG (Other)</v>
      </c>
      <c r="D37" s="333">
        <v>117754.45</v>
      </c>
      <c r="E37" s="257">
        <v>0</v>
      </c>
      <c r="F37" s="333">
        <v>0</v>
      </c>
      <c r="G37" s="333">
        <v>117754.45</v>
      </c>
      <c r="H37" s="334">
        <v>14808800</v>
      </c>
      <c r="K37" s="15" t="s">
        <v>200</v>
      </c>
      <c r="L37" s="15" t="s">
        <v>2</v>
      </c>
      <c r="M37" s="15" t="s">
        <v>343</v>
      </c>
    </row>
    <row r="38" spans="1:13" s="73" customFormat="1" ht="17.45" customHeight="1" x14ac:dyDescent="0.35">
      <c r="A38" s="72"/>
      <c r="B38" s="72"/>
      <c r="C38" s="336" t="str">
        <f>$P$24</f>
        <v>PGT (UG fee)</v>
      </c>
      <c r="D38" s="320">
        <v>0</v>
      </c>
      <c r="E38" s="294">
        <v>0</v>
      </c>
      <c r="F38" s="320">
        <v>0</v>
      </c>
      <c r="G38" s="320">
        <v>0</v>
      </c>
      <c r="H38" s="321">
        <v>0</v>
      </c>
      <c r="K38" s="15" t="s">
        <v>200</v>
      </c>
      <c r="L38" s="15" t="s">
        <v>2</v>
      </c>
      <c r="M38" s="15" t="s">
        <v>37</v>
      </c>
    </row>
    <row r="39" spans="1:13" s="73" customFormat="1" ht="17.45" customHeight="1" x14ac:dyDescent="0.35">
      <c r="A39" s="72"/>
      <c r="B39" s="72"/>
      <c r="C39" s="336" t="str">
        <f>$P$25</f>
        <v>PGT (Masters' loan)</v>
      </c>
      <c r="D39" s="320">
        <v>6378.09</v>
      </c>
      <c r="E39" s="294">
        <v>0</v>
      </c>
      <c r="F39" s="320">
        <v>0</v>
      </c>
      <c r="G39" s="320">
        <v>6378.09</v>
      </c>
      <c r="H39" s="321">
        <v>802106</v>
      </c>
      <c r="K39" s="15" t="s">
        <v>200</v>
      </c>
      <c r="L39" s="15" t="s">
        <v>2</v>
      </c>
      <c r="M39" s="15" t="s">
        <v>41</v>
      </c>
    </row>
    <row r="40" spans="1:13" s="73" customFormat="1" ht="17.45" customHeight="1" x14ac:dyDescent="0.35">
      <c r="A40" s="72"/>
      <c r="B40" s="79"/>
      <c r="C40" s="338" t="str">
        <f>$P$26</f>
        <v>PGT (Other)</v>
      </c>
      <c r="D40" s="322">
        <v>238</v>
      </c>
      <c r="E40" s="202">
        <v>0</v>
      </c>
      <c r="F40" s="322">
        <v>0</v>
      </c>
      <c r="G40" s="322">
        <v>238</v>
      </c>
      <c r="H40" s="323">
        <v>29934</v>
      </c>
      <c r="K40" s="15" t="s">
        <v>200</v>
      </c>
      <c r="L40" s="15" t="s">
        <v>2</v>
      </c>
      <c r="M40" s="15" t="s">
        <v>42</v>
      </c>
    </row>
    <row r="41" spans="1:13" s="73" customFormat="1" ht="17.45" customHeight="1" x14ac:dyDescent="0.35">
      <c r="A41" s="72"/>
      <c r="B41" s="154" t="s">
        <v>177</v>
      </c>
      <c r="C41" s="336" t="str">
        <f>$P$29</f>
        <v>UG (Level 4 and 5)</v>
      </c>
      <c r="D41" s="324">
        <v>112.7</v>
      </c>
      <c r="E41" s="209">
        <v>0</v>
      </c>
      <c r="F41" s="324">
        <v>0</v>
      </c>
      <c r="G41" s="324">
        <v>112.7</v>
      </c>
      <c r="H41" s="325">
        <v>14178</v>
      </c>
      <c r="K41" s="15" t="s">
        <v>200</v>
      </c>
      <c r="L41" s="15" t="s">
        <v>1</v>
      </c>
      <c r="M41" s="15" t="s">
        <v>361</v>
      </c>
    </row>
    <row r="42" spans="1:13" s="73" customFormat="1" ht="17.45" customHeight="1" x14ac:dyDescent="0.35">
      <c r="A42" s="81"/>
      <c r="B42" s="81"/>
      <c r="C42" s="336" t="str">
        <f>$P$30</f>
        <v>UG (Other)</v>
      </c>
      <c r="D42" s="333">
        <v>1923.34</v>
      </c>
      <c r="E42" s="257">
        <v>0</v>
      </c>
      <c r="F42" s="333">
        <v>0</v>
      </c>
      <c r="G42" s="333">
        <v>1923.34</v>
      </c>
      <c r="H42" s="334">
        <v>241878</v>
      </c>
      <c r="K42" s="15" t="s">
        <v>200</v>
      </c>
      <c r="L42" s="15" t="s">
        <v>1</v>
      </c>
      <c r="M42" s="15" t="s">
        <v>343</v>
      </c>
    </row>
    <row r="43" spans="1:13" s="73" customFormat="1" ht="17.45" customHeight="1" x14ac:dyDescent="0.35">
      <c r="A43" s="72"/>
      <c r="B43" s="72"/>
      <c r="C43" s="336" t="str">
        <f>$P$24</f>
        <v>PGT (UG fee)</v>
      </c>
      <c r="D43" s="320">
        <v>0</v>
      </c>
      <c r="E43" s="294">
        <v>0</v>
      </c>
      <c r="F43" s="320">
        <v>0</v>
      </c>
      <c r="G43" s="320">
        <v>0</v>
      </c>
      <c r="H43" s="321">
        <v>0</v>
      </c>
      <c r="K43" s="15" t="s">
        <v>200</v>
      </c>
      <c r="L43" s="15" t="s">
        <v>1</v>
      </c>
      <c r="M43" s="15" t="s">
        <v>37</v>
      </c>
    </row>
    <row r="44" spans="1:13" s="73" customFormat="1" ht="17.45" customHeight="1" x14ac:dyDescent="0.35">
      <c r="A44" s="72"/>
      <c r="B44" s="72"/>
      <c r="C44" s="336" t="str">
        <f>$P$25</f>
        <v>PGT (Masters' loan)</v>
      </c>
      <c r="D44" s="320">
        <v>1654.02</v>
      </c>
      <c r="E44" s="294">
        <v>0</v>
      </c>
      <c r="F44" s="320">
        <v>0</v>
      </c>
      <c r="G44" s="320">
        <v>1654.02</v>
      </c>
      <c r="H44" s="321">
        <v>208008</v>
      </c>
      <c r="K44" s="15" t="s">
        <v>200</v>
      </c>
      <c r="L44" s="15" t="s">
        <v>1</v>
      </c>
      <c r="M44" s="15" t="s">
        <v>41</v>
      </c>
    </row>
    <row r="45" spans="1:13" s="73" customFormat="1" ht="17.45" customHeight="1" x14ac:dyDescent="0.35">
      <c r="A45" s="184"/>
      <c r="B45" s="184"/>
      <c r="C45" s="339" t="str">
        <f>$P$26</f>
        <v>PGT (Other)</v>
      </c>
      <c r="D45" s="326">
        <v>132.59</v>
      </c>
      <c r="E45" s="224">
        <v>0</v>
      </c>
      <c r="F45" s="326">
        <v>0</v>
      </c>
      <c r="G45" s="326">
        <v>132.59</v>
      </c>
      <c r="H45" s="327">
        <v>16673</v>
      </c>
      <c r="K45" s="15" t="s">
        <v>200</v>
      </c>
      <c r="L45" s="15" t="s">
        <v>1</v>
      </c>
      <c r="M45" s="15" t="s">
        <v>42</v>
      </c>
    </row>
    <row r="46" spans="1:13" s="73" customFormat="1" ht="17.45" customHeight="1" x14ac:dyDescent="0.35">
      <c r="A46" s="194" t="s">
        <v>31</v>
      </c>
      <c r="B46" s="194" t="s">
        <v>173</v>
      </c>
      <c r="C46" s="336" t="str">
        <f>$P$29</f>
        <v>UG (Level 4 and 5)</v>
      </c>
      <c r="D46" s="328">
        <v>15960.84</v>
      </c>
      <c r="E46" s="221">
        <v>0</v>
      </c>
      <c r="F46" s="221">
        <v>0</v>
      </c>
      <c r="G46" s="221">
        <v>0</v>
      </c>
      <c r="H46" s="221">
        <v>0</v>
      </c>
      <c r="K46" s="15" t="s">
        <v>31</v>
      </c>
      <c r="L46" s="15" t="s">
        <v>2</v>
      </c>
      <c r="M46" s="15" t="s">
        <v>361</v>
      </c>
    </row>
    <row r="47" spans="1:13" s="73" customFormat="1" ht="17.45" customHeight="1" x14ac:dyDescent="0.35">
      <c r="A47" s="81"/>
      <c r="B47" s="81"/>
      <c r="C47" s="336" t="str">
        <f>$P$30</f>
        <v>UG (Other)</v>
      </c>
      <c r="D47" s="333">
        <v>170889.74</v>
      </c>
      <c r="E47" s="257">
        <v>0</v>
      </c>
      <c r="F47" s="257">
        <v>0</v>
      </c>
      <c r="G47" s="257">
        <v>0</v>
      </c>
      <c r="H47" s="341">
        <v>0</v>
      </c>
      <c r="K47" s="15" t="s">
        <v>31</v>
      </c>
      <c r="L47" s="15" t="s">
        <v>2</v>
      </c>
      <c r="M47" s="15" t="s">
        <v>343</v>
      </c>
    </row>
    <row r="48" spans="1:13" s="73" customFormat="1" ht="17.45" customHeight="1" x14ac:dyDescent="0.35">
      <c r="A48" s="72"/>
      <c r="B48" s="72"/>
      <c r="C48" s="336" t="str">
        <f>$P$24</f>
        <v>PGT (UG fee)</v>
      </c>
      <c r="D48" s="320">
        <v>2435.3200000000002</v>
      </c>
      <c r="E48" s="294">
        <v>0</v>
      </c>
      <c r="F48" s="294">
        <v>0</v>
      </c>
      <c r="G48" s="294">
        <v>0</v>
      </c>
      <c r="H48" s="294">
        <v>0</v>
      </c>
      <c r="K48" s="15" t="s">
        <v>31</v>
      </c>
      <c r="L48" s="15" t="s">
        <v>2</v>
      </c>
      <c r="M48" s="15" t="s">
        <v>37</v>
      </c>
    </row>
    <row r="49" spans="1:13" s="73" customFormat="1" ht="17.45" customHeight="1" x14ac:dyDescent="0.35">
      <c r="A49" s="72"/>
      <c r="B49" s="72"/>
      <c r="C49" s="336" t="str">
        <f>$P$25</f>
        <v>PGT (Masters' loan)</v>
      </c>
      <c r="D49" s="320">
        <v>10969.77</v>
      </c>
      <c r="E49" s="294">
        <v>0</v>
      </c>
      <c r="F49" s="294">
        <v>0</v>
      </c>
      <c r="G49" s="294">
        <v>0</v>
      </c>
      <c r="H49" s="294">
        <v>0</v>
      </c>
      <c r="K49" s="15" t="s">
        <v>31</v>
      </c>
      <c r="L49" s="15" t="s">
        <v>2</v>
      </c>
      <c r="M49" s="15" t="s">
        <v>41</v>
      </c>
    </row>
    <row r="50" spans="1:13" s="73" customFormat="1" ht="17.45" customHeight="1" x14ac:dyDescent="0.35">
      <c r="A50" s="72"/>
      <c r="B50" s="79"/>
      <c r="C50" s="338" t="str">
        <f>$P$26</f>
        <v>PGT (Other)</v>
      </c>
      <c r="D50" s="322">
        <v>1504.01</v>
      </c>
      <c r="E50" s="202">
        <v>0</v>
      </c>
      <c r="F50" s="202">
        <v>0</v>
      </c>
      <c r="G50" s="202">
        <v>0</v>
      </c>
      <c r="H50" s="202">
        <v>0</v>
      </c>
      <c r="K50" s="15" t="s">
        <v>31</v>
      </c>
      <c r="L50" s="15" t="s">
        <v>2</v>
      </c>
      <c r="M50" s="15" t="s">
        <v>42</v>
      </c>
    </row>
    <row r="51" spans="1:13" s="73" customFormat="1" ht="17.45" customHeight="1" x14ac:dyDescent="0.35">
      <c r="A51" s="72"/>
      <c r="B51" s="292" t="s">
        <v>105</v>
      </c>
      <c r="C51" s="336" t="str">
        <f>$P$29</f>
        <v>UG (Level 4 and 5)</v>
      </c>
      <c r="D51" s="324">
        <v>111.5</v>
      </c>
      <c r="E51" s="209">
        <v>0</v>
      </c>
      <c r="F51" s="209">
        <v>0</v>
      </c>
      <c r="G51" s="209">
        <v>0</v>
      </c>
      <c r="H51" s="209">
        <v>0</v>
      </c>
      <c r="K51" s="15" t="s">
        <v>31</v>
      </c>
      <c r="L51" s="15" t="s">
        <v>13</v>
      </c>
      <c r="M51" s="15" t="s">
        <v>361</v>
      </c>
    </row>
    <row r="52" spans="1:13" s="73" customFormat="1" ht="17.45" customHeight="1" x14ac:dyDescent="0.35">
      <c r="A52" s="81"/>
      <c r="B52" s="123"/>
      <c r="C52" s="336" t="str">
        <f>$P$30</f>
        <v>UG (Other)</v>
      </c>
      <c r="D52" s="333">
        <v>11343.5</v>
      </c>
      <c r="E52" s="257">
        <v>0</v>
      </c>
      <c r="F52" s="257">
        <v>0</v>
      </c>
      <c r="G52" s="257">
        <v>0</v>
      </c>
      <c r="H52" s="341">
        <v>0</v>
      </c>
      <c r="K52" s="15" t="s">
        <v>31</v>
      </c>
      <c r="L52" s="15" t="s">
        <v>13</v>
      </c>
      <c r="M52" s="15" t="s">
        <v>343</v>
      </c>
    </row>
    <row r="53" spans="1:13" s="73" customFormat="1" ht="17.45" customHeight="1" x14ac:dyDescent="0.35">
      <c r="A53" s="72"/>
      <c r="B53" s="236"/>
      <c r="C53" s="336" t="str">
        <f>$P$24</f>
        <v>PGT (UG fee)</v>
      </c>
      <c r="D53" s="320">
        <v>4</v>
      </c>
      <c r="E53" s="294">
        <v>0</v>
      </c>
      <c r="F53" s="294">
        <v>0</v>
      </c>
      <c r="G53" s="294">
        <v>0</v>
      </c>
      <c r="H53" s="294">
        <v>0</v>
      </c>
      <c r="K53" s="15" t="s">
        <v>31</v>
      </c>
      <c r="L53" s="15" t="s">
        <v>13</v>
      </c>
      <c r="M53" s="15" t="s">
        <v>37</v>
      </c>
    </row>
    <row r="54" spans="1:13" s="73" customFormat="1" ht="17.45" customHeight="1" x14ac:dyDescent="0.35">
      <c r="A54" s="72"/>
      <c r="B54" s="163"/>
      <c r="C54" s="336" t="str">
        <f>$P$25</f>
        <v>PGT (Masters' loan)</v>
      </c>
      <c r="D54" s="320">
        <v>63</v>
      </c>
      <c r="E54" s="294">
        <v>0</v>
      </c>
      <c r="F54" s="294">
        <v>0</v>
      </c>
      <c r="G54" s="294">
        <v>0</v>
      </c>
      <c r="H54" s="294">
        <v>0</v>
      </c>
      <c r="K54" s="15" t="s">
        <v>31</v>
      </c>
      <c r="L54" s="15" t="s">
        <v>13</v>
      </c>
      <c r="M54" s="15" t="s">
        <v>41</v>
      </c>
    </row>
    <row r="55" spans="1:13" s="73" customFormat="1" ht="17.45" customHeight="1" x14ac:dyDescent="0.35">
      <c r="A55" s="72"/>
      <c r="B55" s="79"/>
      <c r="C55" s="338" t="str">
        <f>$P$26</f>
        <v>PGT (Other)</v>
      </c>
      <c r="D55" s="322">
        <v>0</v>
      </c>
      <c r="E55" s="202">
        <v>0</v>
      </c>
      <c r="F55" s="202">
        <v>0</v>
      </c>
      <c r="G55" s="202">
        <v>0</v>
      </c>
      <c r="H55" s="202">
        <v>0</v>
      </c>
      <c r="K55" s="15" t="s">
        <v>31</v>
      </c>
      <c r="L55" s="15" t="s">
        <v>13</v>
      </c>
      <c r="M55" s="15" t="s">
        <v>42</v>
      </c>
    </row>
    <row r="56" spans="1:13" s="73" customFormat="1" ht="17.45" customHeight="1" x14ac:dyDescent="0.35">
      <c r="A56" s="72"/>
      <c r="B56" s="154" t="s">
        <v>177</v>
      </c>
      <c r="C56" s="336" t="str">
        <f>$P$29</f>
        <v>UG (Level 4 and 5)</v>
      </c>
      <c r="D56" s="324">
        <v>5693.31</v>
      </c>
      <c r="E56" s="221">
        <v>0</v>
      </c>
      <c r="F56" s="221">
        <v>0</v>
      </c>
      <c r="G56" s="221">
        <v>0</v>
      </c>
      <c r="H56" s="221">
        <v>0</v>
      </c>
      <c r="K56" s="15" t="s">
        <v>31</v>
      </c>
      <c r="L56" s="15" t="s">
        <v>1</v>
      </c>
      <c r="M56" s="15" t="s">
        <v>361</v>
      </c>
    </row>
    <row r="57" spans="1:13" s="73" customFormat="1" ht="17.45" customHeight="1" x14ac:dyDescent="0.35">
      <c r="A57" s="81"/>
      <c r="B57" s="81"/>
      <c r="C57" s="336" t="str">
        <f>$P$30</f>
        <v>UG (Other)</v>
      </c>
      <c r="D57" s="333">
        <v>18759.509999999998</v>
      </c>
      <c r="E57" s="257">
        <v>0</v>
      </c>
      <c r="F57" s="257">
        <v>0</v>
      </c>
      <c r="G57" s="257">
        <v>0</v>
      </c>
      <c r="H57" s="341">
        <v>0</v>
      </c>
      <c r="K57" s="15" t="s">
        <v>31</v>
      </c>
      <c r="L57" s="15" t="s">
        <v>1</v>
      </c>
      <c r="M57" s="15" t="s">
        <v>343</v>
      </c>
    </row>
    <row r="58" spans="1:13" s="73" customFormat="1" ht="17.45" customHeight="1" x14ac:dyDescent="0.35">
      <c r="A58" s="72"/>
      <c r="B58" s="72"/>
      <c r="C58" s="336" t="str">
        <f>$P$24</f>
        <v>PGT (UG fee)</v>
      </c>
      <c r="D58" s="320">
        <v>522.01</v>
      </c>
      <c r="E58" s="294">
        <v>0</v>
      </c>
      <c r="F58" s="294">
        <v>0</v>
      </c>
      <c r="G58" s="294">
        <v>0</v>
      </c>
      <c r="H58" s="294">
        <v>0</v>
      </c>
      <c r="K58" s="15" t="s">
        <v>31</v>
      </c>
      <c r="L58" s="15" t="s">
        <v>1</v>
      </c>
      <c r="M58" s="15" t="s">
        <v>37</v>
      </c>
    </row>
    <row r="59" spans="1:13" s="73" customFormat="1" ht="17.45" customHeight="1" x14ac:dyDescent="0.35">
      <c r="A59" s="72"/>
      <c r="B59" s="72"/>
      <c r="C59" s="336" t="str">
        <f>$P$25</f>
        <v>PGT (Masters' loan)</v>
      </c>
      <c r="D59" s="320">
        <v>6740.9</v>
      </c>
      <c r="E59" s="294">
        <v>0</v>
      </c>
      <c r="F59" s="294">
        <v>0</v>
      </c>
      <c r="G59" s="294">
        <v>0</v>
      </c>
      <c r="H59" s="294">
        <v>0</v>
      </c>
      <c r="K59" s="15" t="s">
        <v>31</v>
      </c>
      <c r="L59" s="15" t="s">
        <v>1</v>
      </c>
      <c r="M59" s="15" t="s">
        <v>41</v>
      </c>
    </row>
    <row r="60" spans="1:13" s="73" customFormat="1" ht="17.45" customHeight="1" x14ac:dyDescent="0.35">
      <c r="A60" s="184"/>
      <c r="B60" s="184"/>
      <c r="C60" s="339" t="str">
        <f>$P$26</f>
        <v>PGT (Other)</v>
      </c>
      <c r="D60" s="326">
        <v>3531.48</v>
      </c>
      <c r="E60" s="224">
        <v>0</v>
      </c>
      <c r="F60" s="224">
        <v>0</v>
      </c>
      <c r="G60" s="224">
        <v>0</v>
      </c>
      <c r="H60" s="224">
        <v>0</v>
      </c>
      <c r="K60" s="15" t="s">
        <v>31</v>
      </c>
      <c r="L60" s="15" t="s">
        <v>1</v>
      </c>
      <c r="M60" s="15" t="s">
        <v>42</v>
      </c>
    </row>
    <row r="61" spans="1:13" s="73" customFormat="1" ht="17.45" customHeight="1" x14ac:dyDescent="0.35">
      <c r="A61" s="194" t="s">
        <v>8</v>
      </c>
      <c r="B61" s="194" t="s">
        <v>173</v>
      </c>
      <c r="C61" s="336" t="str">
        <f>$P$29</f>
        <v>UG (Level 4 and 5)</v>
      </c>
      <c r="D61" s="328">
        <v>12834.24</v>
      </c>
      <c r="E61" s="221">
        <v>0</v>
      </c>
      <c r="F61" s="221">
        <v>0</v>
      </c>
      <c r="G61" s="221">
        <v>0</v>
      </c>
      <c r="H61" s="221">
        <v>0</v>
      </c>
      <c r="K61" s="15" t="s">
        <v>8</v>
      </c>
      <c r="L61" s="15" t="s">
        <v>2</v>
      </c>
      <c r="M61" s="15" t="s">
        <v>361</v>
      </c>
    </row>
    <row r="62" spans="1:13" s="73" customFormat="1" ht="17.45" customHeight="1" x14ac:dyDescent="0.35">
      <c r="A62" s="81"/>
      <c r="B62" s="81"/>
      <c r="C62" s="336" t="str">
        <f>$P$30</f>
        <v>UG (Other)</v>
      </c>
      <c r="D62" s="333">
        <v>377706.22</v>
      </c>
      <c r="E62" s="257">
        <v>0</v>
      </c>
      <c r="F62" s="257">
        <v>0</v>
      </c>
      <c r="G62" s="257">
        <v>0</v>
      </c>
      <c r="H62" s="341">
        <v>0</v>
      </c>
      <c r="K62" s="15" t="s">
        <v>8</v>
      </c>
      <c r="L62" s="15" t="s">
        <v>2</v>
      </c>
      <c r="M62" s="15" t="s">
        <v>343</v>
      </c>
    </row>
    <row r="63" spans="1:13" s="73" customFormat="1" ht="17.45" customHeight="1" x14ac:dyDescent="0.35">
      <c r="A63" s="72"/>
      <c r="B63" s="72"/>
      <c r="C63" s="336" t="str">
        <f>$P$24</f>
        <v>PGT (UG fee)</v>
      </c>
      <c r="D63" s="320">
        <v>46.19</v>
      </c>
      <c r="E63" s="294">
        <v>0</v>
      </c>
      <c r="F63" s="294">
        <v>0</v>
      </c>
      <c r="G63" s="294">
        <v>0</v>
      </c>
      <c r="H63" s="294">
        <v>0</v>
      </c>
      <c r="K63" s="15" t="s">
        <v>8</v>
      </c>
      <c r="L63" s="15" t="s">
        <v>2</v>
      </c>
      <c r="M63" s="15" t="s">
        <v>37</v>
      </c>
    </row>
    <row r="64" spans="1:13" s="73" customFormat="1" ht="17.45" customHeight="1" x14ac:dyDescent="0.35">
      <c r="A64" s="72"/>
      <c r="B64" s="72"/>
      <c r="C64" s="336" t="str">
        <f>$P$25</f>
        <v>PGT (Masters' loan)</v>
      </c>
      <c r="D64" s="320">
        <v>20614.03</v>
      </c>
      <c r="E64" s="294">
        <v>0</v>
      </c>
      <c r="F64" s="294">
        <v>0</v>
      </c>
      <c r="G64" s="294">
        <v>0</v>
      </c>
      <c r="H64" s="294">
        <v>0</v>
      </c>
      <c r="K64" s="15" t="s">
        <v>8</v>
      </c>
      <c r="L64" s="15" t="s">
        <v>2</v>
      </c>
      <c r="M64" s="15" t="s">
        <v>41</v>
      </c>
    </row>
    <row r="65" spans="1:13" s="73" customFormat="1" ht="17.45" customHeight="1" x14ac:dyDescent="0.35">
      <c r="A65" s="72"/>
      <c r="B65" s="79"/>
      <c r="C65" s="338" t="str">
        <f>$P$26</f>
        <v>PGT (Other)</v>
      </c>
      <c r="D65" s="322">
        <v>1507.98</v>
      </c>
      <c r="E65" s="202">
        <v>0</v>
      </c>
      <c r="F65" s="202">
        <v>0</v>
      </c>
      <c r="G65" s="202">
        <v>0</v>
      </c>
      <c r="H65" s="202">
        <v>0</v>
      </c>
      <c r="K65" s="15" t="s">
        <v>8</v>
      </c>
      <c r="L65" s="15" t="s">
        <v>2</v>
      </c>
      <c r="M65" s="15" t="s">
        <v>42</v>
      </c>
    </row>
    <row r="66" spans="1:13" s="73" customFormat="1" ht="17.45" customHeight="1" x14ac:dyDescent="0.35">
      <c r="A66" s="72"/>
      <c r="B66" s="154" t="s">
        <v>177</v>
      </c>
      <c r="C66" s="336" t="str">
        <f>$P$29</f>
        <v>UG (Level 4 and 5)</v>
      </c>
      <c r="D66" s="324">
        <v>3409.31</v>
      </c>
      <c r="E66" s="221">
        <v>0</v>
      </c>
      <c r="F66" s="221">
        <v>0</v>
      </c>
      <c r="G66" s="221">
        <v>0</v>
      </c>
      <c r="H66" s="221">
        <v>0</v>
      </c>
      <c r="K66" s="15" t="s">
        <v>8</v>
      </c>
      <c r="L66" s="15" t="s">
        <v>1</v>
      </c>
      <c r="M66" s="15" t="s">
        <v>361</v>
      </c>
    </row>
    <row r="67" spans="1:13" s="73" customFormat="1" ht="17.45" customHeight="1" x14ac:dyDescent="0.35">
      <c r="A67" s="81"/>
      <c r="B67" s="81"/>
      <c r="C67" s="336" t="str">
        <f>$P$30</f>
        <v>UG (Other)</v>
      </c>
      <c r="D67" s="333">
        <v>30109.77</v>
      </c>
      <c r="E67" s="257">
        <v>0</v>
      </c>
      <c r="F67" s="257">
        <v>0</v>
      </c>
      <c r="G67" s="257">
        <v>0</v>
      </c>
      <c r="H67" s="341">
        <v>0</v>
      </c>
      <c r="K67" s="15" t="s">
        <v>8</v>
      </c>
      <c r="L67" s="15" t="s">
        <v>1</v>
      </c>
      <c r="M67" s="15" t="s">
        <v>343</v>
      </c>
    </row>
    <row r="68" spans="1:13" s="73" customFormat="1" ht="17.45" customHeight="1" x14ac:dyDescent="0.35">
      <c r="A68" s="72"/>
      <c r="B68" s="72"/>
      <c r="C68" s="336" t="str">
        <f>$P$24</f>
        <v>PGT (UG fee)</v>
      </c>
      <c r="D68" s="320">
        <v>12.57</v>
      </c>
      <c r="E68" s="294">
        <v>0</v>
      </c>
      <c r="F68" s="294">
        <v>0</v>
      </c>
      <c r="G68" s="294">
        <v>0</v>
      </c>
      <c r="H68" s="294">
        <v>0</v>
      </c>
      <c r="K68" s="15" t="s">
        <v>8</v>
      </c>
      <c r="L68" s="15" t="s">
        <v>1</v>
      </c>
      <c r="M68" s="15" t="s">
        <v>37</v>
      </c>
    </row>
    <row r="69" spans="1:13" s="73" customFormat="1" ht="17.45" customHeight="1" x14ac:dyDescent="0.35">
      <c r="A69" s="72"/>
      <c r="B69" s="72"/>
      <c r="C69" s="336" t="str">
        <f>$P$25</f>
        <v>PGT (Masters' loan)</v>
      </c>
      <c r="D69" s="320">
        <v>11065.17</v>
      </c>
      <c r="E69" s="294">
        <v>0</v>
      </c>
      <c r="F69" s="294">
        <v>0</v>
      </c>
      <c r="G69" s="294">
        <v>0</v>
      </c>
      <c r="H69" s="294">
        <v>0</v>
      </c>
      <c r="K69" s="15" t="s">
        <v>8</v>
      </c>
      <c r="L69" s="15" t="s">
        <v>1</v>
      </c>
      <c r="M69" s="15" t="s">
        <v>41</v>
      </c>
    </row>
    <row r="70" spans="1:13" s="73" customFormat="1" ht="17.45" customHeight="1" thickBot="1" x14ac:dyDescent="0.4">
      <c r="A70" s="72"/>
      <c r="B70" s="72"/>
      <c r="C70" s="335" t="str">
        <f>$P$26</f>
        <v>PGT (Other)</v>
      </c>
      <c r="D70" s="333">
        <v>4914.8</v>
      </c>
      <c r="E70" s="257">
        <v>0</v>
      </c>
      <c r="F70" s="257">
        <v>0</v>
      </c>
      <c r="G70" s="257">
        <v>0</v>
      </c>
      <c r="H70" s="257">
        <v>0</v>
      </c>
      <c r="K70" s="15" t="s">
        <v>8</v>
      </c>
      <c r="L70" s="15" t="s">
        <v>1</v>
      </c>
      <c r="M70" s="15" t="s">
        <v>42</v>
      </c>
    </row>
    <row r="71" spans="1:13" s="73" customFormat="1" ht="17.45" customHeight="1" thickTop="1" x14ac:dyDescent="0.35">
      <c r="A71" s="330" t="s">
        <v>307</v>
      </c>
      <c r="B71" s="330"/>
      <c r="C71" s="340" t="str">
        <f>$P$29</f>
        <v>UG (Level 4 and 5)</v>
      </c>
      <c r="D71" s="331">
        <v>55775.13</v>
      </c>
      <c r="E71" s="367">
        <v>0</v>
      </c>
      <c r="F71" s="331">
        <v>-17</v>
      </c>
      <c r="G71" s="331">
        <v>17748.93</v>
      </c>
      <c r="H71" s="332">
        <v>19398265</v>
      </c>
      <c r="K71" s="15" t="s">
        <v>195</v>
      </c>
      <c r="L71" s="15" t="s">
        <v>135</v>
      </c>
      <c r="M71" s="15" t="s">
        <v>361</v>
      </c>
    </row>
    <row r="72" spans="1:13" s="73" customFormat="1" ht="17.45" customHeight="1" x14ac:dyDescent="0.35">
      <c r="A72" s="81"/>
      <c r="B72" s="81"/>
      <c r="C72" s="340" t="str">
        <f>$P$30</f>
        <v>UG (Other)</v>
      </c>
      <c r="D72" s="333">
        <v>1105540.33</v>
      </c>
      <c r="E72" s="258">
        <v>-54.205759260695103</v>
      </c>
      <c r="F72" s="333">
        <v>976.63</v>
      </c>
      <c r="G72" s="333">
        <v>497654.01424073899</v>
      </c>
      <c r="H72" s="334">
        <v>768156162</v>
      </c>
      <c r="K72" s="15" t="s">
        <v>195</v>
      </c>
      <c r="L72" s="15" t="s">
        <v>135</v>
      </c>
      <c r="M72" s="15" t="s">
        <v>343</v>
      </c>
    </row>
    <row r="73" spans="1:13" s="73" customFormat="1" ht="17.45" customHeight="1" x14ac:dyDescent="0.35">
      <c r="A73" s="81"/>
      <c r="B73" s="81"/>
      <c r="C73" s="81" t="str">
        <f>$P$24</f>
        <v>PGT (UG fee)</v>
      </c>
      <c r="D73" s="293">
        <v>12943.97</v>
      </c>
      <c r="E73" s="294">
        <v>0</v>
      </c>
      <c r="F73" s="320">
        <v>0</v>
      </c>
      <c r="G73" s="320">
        <v>9923.8799999999992</v>
      </c>
      <c r="H73" s="321">
        <v>34957622</v>
      </c>
      <c r="K73" s="15" t="s">
        <v>195</v>
      </c>
      <c r="L73" s="15" t="s">
        <v>135</v>
      </c>
      <c r="M73" s="15" t="s">
        <v>37</v>
      </c>
    </row>
    <row r="74" spans="1:13" s="73" customFormat="1" ht="17.45" customHeight="1" x14ac:dyDescent="0.35">
      <c r="A74" s="81"/>
      <c r="B74" s="81"/>
      <c r="C74" s="81" t="str">
        <f>$P$25</f>
        <v>PGT (Masters' loan)</v>
      </c>
      <c r="D74" s="293">
        <v>73493.820000000007</v>
      </c>
      <c r="E74" s="294">
        <v>0</v>
      </c>
      <c r="F74" s="320">
        <v>0</v>
      </c>
      <c r="G74" s="320">
        <v>24040.95</v>
      </c>
      <c r="H74" s="321">
        <v>33638246</v>
      </c>
      <c r="K74" s="15" t="s">
        <v>195</v>
      </c>
      <c r="L74" s="15" t="s">
        <v>135</v>
      </c>
      <c r="M74" s="15" t="s">
        <v>41</v>
      </c>
    </row>
    <row r="75" spans="1:13" s="73" customFormat="1" ht="17.45" customHeight="1" x14ac:dyDescent="0.35">
      <c r="A75" s="81"/>
      <c r="B75" s="81"/>
      <c r="C75" s="280" t="str">
        <f>$P$26</f>
        <v>PGT (Other)</v>
      </c>
      <c r="D75" s="256">
        <v>15273.23</v>
      </c>
      <c r="E75" s="257">
        <v>0</v>
      </c>
      <c r="F75" s="333">
        <v>0</v>
      </c>
      <c r="G75" s="333">
        <v>3814.96</v>
      </c>
      <c r="H75" s="334">
        <v>8777173</v>
      </c>
      <c r="K75" s="15" t="s">
        <v>195</v>
      </c>
      <c r="L75" s="15" t="s">
        <v>135</v>
      </c>
      <c r="M75" s="15" t="s">
        <v>42</v>
      </c>
    </row>
    <row r="76" spans="1:13" s="73" customFormat="1" ht="17.45" customHeight="1" x14ac:dyDescent="0.35">
      <c r="A76" s="72"/>
      <c r="B76" s="72"/>
      <c r="C76" s="304" t="s">
        <v>3</v>
      </c>
      <c r="D76" s="82">
        <v>1263026.48</v>
      </c>
      <c r="E76" s="83">
        <v>-54.205759260695103</v>
      </c>
      <c r="F76" s="83">
        <v>959.63</v>
      </c>
      <c r="G76" s="83">
        <v>553182.73424073902</v>
      </c>
      <c r="H76" s="84">
        <v>864927468</v>
      </c>
      <c r="K76" s="15" t="s">
        <v>195</v>
      </c>
      <c r="L76" s="15" t="s">
        <v>135</v>
      </c>
      <c r="M76" s="15" t="s">
        <v>135</v>
      </c>
    </row>
    <row r="79" spans="1:13" hidden="1" x14ac:dyDescent="0.35">
      <c r="D79" s="23" t="s">
        <v>40</v>
      </c>
      <c r="E79" s="23" t="s">
        <v>226</v>
      </c>
      <c r="F79" s="23" t="s">
        <v>344</v>
      </c>
      <c r="G79" s="23" t="s">
        <v>345</v>
      </c>
      <c r="H79" s="23" t="s">
        <v>346</v>
      </c>
      <c r="I79" s="17"/>
    </row>
  </sheetData>
  <phoneticPr fontId="0" type="noConversion"/>
  <conditionalFormatting sqref="D6:H76">
    <cfRule type="cellIs" dxfId="4" priority="3" operator="equal">
      <formula>0</formula>
    </cfRule>
  </conditionalFormatting>
  <pageMargins left="0.70866141732283472" right="0.70866141732283472" top="0.74803149606299213" bottom="0.74803149606299213" header="0.31496062992125984" footer="0.31496062992125984"/>
  <pageSetup paperSize="9" scale="52" orientation="portrait" r:id="rId1"/>
  <headerFooter scaleWithDoc="0">
    <oddHeader>&amp;LPage &amp;P&amp;R&amp;F</oddHeader>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15" x14ac:dyDescent="0.35"/>
  <cols>
    <col min="1" max="1" width="33.28515625" style="6" customWidth="1"/>
    <col min="2" max="2" width="16.5703125" style="6" customWidth="1"/>
    <col min="3" max="7" width="20.7109375" style="6" customWidth="1"/>
    <col min="8" max="8" width="13" style="6" customWidth="1"/>
    <col min="9" max="9" width="9.140625" style="6" hidden="1"/>
    <col min="10" max="10" width="11.140625" style="6" hidden="1" customWidth="1"/>
    <col min="11" max="11" width="11.140625" style="6" customWidth="1"/>
    <col min="12" max="15" width="9.140625" style="6" customWidth="1"/>
    <col min="16" max="16384" width="9.140625" style="6"/>
  </cols>
  <sheetData>
    <row r="1" spans="1:16" ht="27" customHeight="1" x14ac:dyDescent="0.4">
      <c r="A1" s="58" t="s">
        <v>326</v>
      </c>
      <c r="F1" s="47"/>
      <c r="H1" s="21"/>
    </row>
    <row r="2" spans="1:16" ht="21.95" customHeight="1" x14ac:dyDescent="0.35">
      <c r="A2" s="59" t="str">
        <f>A_Summary!I23</f>
        <v>Providers registered in the 'Approved (fee cap)' category on 19 June 2024 (UKPRN: ALL)</v>
      </c>
      <c r="B2" s="59"/>
      <c r="C2" s="59"/>
      <c r="D2" s="59"/>
      <c r="E2" s="59"/>
      <c r="H2" s="21"/>
    </row>
    <row r="3" spans="1:16" ht="21.95" customHeight="1" x14ac:dyDescent="0.35">
      <c r="A3" s="5" t="s">
        <v>327</v>
      </c>
      <c r="B3" s="59"/>
      <c r="C3" s="59"/>
      <c r="D3" s="59"/>
      <c r="E3" s="59"/>
      <c r="H3" s="21"/>
    </row>
    <row r="4" spans="1:16" ht="36" customHeight="1" thickBot="1" x14ac:dyDescent="0.55000000000000004">
      <c r="A4" s="85" t="s">
        <v>311</v>
      </c>
      <c r="B4" s="52"/>
      <c r="C4" s="28"/>
      <c r="D4" s="28"/>
      <c r="E4" s="28"/>
      <c r="F4" s="28"/>
      <c r="G4" s="28"/>
    </row>
    <row r="5" spans="1:16" ht="82.5" customHeight="1" x14ac:dyDescent="0.35">
      <c r="A5" s="169" t="s">
        <v>106</v>
      </c>
      <c r="B5" s="305" t="s">
        <v>4</v>
      </c>
      <c r="C5" s="170" t="s">
        <v>358</v>
      </c>
      <c r="D5" s="171" t="s">
        <v>359</v>
      </c>
      <c r="E5" s="170" t="s">
        <v>222</v>
      </c>
      <c r="F5" s="170" t="s">
        <v>192</v>
      </c>
      <c r="G5" s="170" t="s">
        <v>163</v>
      </c>
      <c r="I5" s="27" t="s">
        <v>115</v>
      </c>
      <c r="J5" s="27" t="s">
        <v>35</v>
      </c>
    </row>
    <row r="6" spans="1:16" ht="17.45" customHeight="1" x14ac:dyDescent="0.35">
      <c r="A6" s="92" t="s">
        <v>108</v>
      </c>
      <c r="B6" s="179" t="s">
        <v>355</v>
      </c>
      <c r="C6" s="93">
        <v>321</v>
      </c>
      <c r="D6" s="94">
        <v>4.7300000000000004</v>
      </c>
      <c r="E6" s="95">
        <v>0</v>
      </c>
      <c r="F6" s="89">
        <v>0</v>
      </c>
      <c r="G6" s="309">
        <v>0</v>
      </c>
      <c r="I6" s="15" t="s">
        <v>116</v>
      </c>
      <c r="J6" s="15" t="s">
        <v>5</v>
      </c>
    </row>
    <row r="7" spans="1:16" ht="17.45" customHeight="1" x14ac:dyDescent="0.35">
      <c r="A7" s="96"/>
      <c r="B7" s="306" t="s">
        <v>184</v>
      </c>
      <c r="C7" s="86">
        <v>0</v>
      </c>
      <c r="D7" s="87">
        <v>0</v>
      </c>
      <c r="E7" s="88">
        <v>0</v>
      </c>
      <c r="F7" s="90">
        <v>0</v>
      </c>
      <c r="G7" s="310">
        <v>0</v>
      </c>
      <c r="I7" s="15" t="s">
        <v>116</v>
      </c>
      <c r="J7" s="15" t="s">
        <v>37</v>
      </c>
    </row>
    <row r="8" spans="1:16" ht="17.45" customHeight="1" x14ac:dyDescent="0.35">
      <c r="A8" s="92" t="s">
        <v>109</v>
      </c>
      <c r="B8" s="179" t="s">
        <v>355</v>
      </c>
      <c r="C8" s="93">
        <v>768</v>
      </c>
      <c r="D8" s="94">
        <v>6.83</v>
      </c>
      <c r="E8" s="95">
        <v>0</v>
      </c>
      <c r="F8" s="91">
        <v>0</v>
      </c>
      <c r="G8" s="311">
        <v>0</v>
      </c>
      <c r="I8" s="15" t="s">
        <v>117</v>
      </c>
      <c r="J8" s="15" t="s">
        <v>5</v>
      </c>
    </row>
    <row r="9" spans="1:16" ht="17.45" customHeight="1" x14ac:dyDescent="0.35">
      <c r="A9" s="96"/>
      <c r="B9" s="306" t="s">
        <v>184</v>
      </c>
      <c r="C9" s="86">
        <v>0</v>
      </c>
      <c r="D9" s="87">
        <v>0</v>
      </c>
      <c r="E9" s="88">
        <v>0</v>
      </c>
      <c r="F9" s="90">
        <v>0</v>
      </c>
      <c r="G9" s="310">
        <v>0</v>
      </c>
      <c r="I9" s="15" t="s">
        <v>117</v>
      </c>
      <c r="J9" s="15" t="s">
        <v>37</v>
      </c>
    </row>
    <row r="10" spans="1:16" ht="17.45" customHeight="1" x14ac:dyDescent="0.35">
      <c r="A10" s="92" t="s">
        <v>110</v>
      </c>
      <c r="B10" s="179" t="s">
        <v>355</v>
      </c>
      <c r="C10" s="97">
        <v>997</v>
      </c>
      <c r="D10" s="98">
        <v>11.62</v>
      </c>
      <c r="E10" s="99">
        <v>0</v>
      </c>
      <c r="F10" s="95">
        <v>1008.62</v>
      </c>
      <c r="G10" s="100">
        <v>82999.34</v>
      </c>
      <c r="I10" s="15" t="s">
        <v>118</v>
      </c>
      <c r="J10" s="15" t="s">
        <v>5</v>
      </c>
    </row>
    <row r="11" spans="1:16" ht="17.45" customHeight="1" x14ac:dyDescent="0.35">
      <c r="A11" s="96"/>
      <c r="B11" s="306" t="s">
        <v>184</v>
      </c>
      <c r="C11" s="101">
        <v>317</v>
      </c>
      <c r="D11" s="102">
        <v>0.77</v>
      </c>
      <c r="E11" s="103">
        <v>0</v>
      </c>
      <c r="F11" s="104">
        <v>317.77</v>
      </c>
      <c r="G11" s="105">
        <v>256395.902</v>
      </c>
      <c r="I11" s="15" t="s">
        <v>118</v>
      </c>
      <c r="J11" s="15" t="s">
        <v>37</v>
      </c>
    </row>
    <row r="12" spans="1:16" ht="17.45" customHeight="1" x14ac:dyDescent="0.35">
      <c r="A12" s="92" t="s">
        <v>111</v>
      </c>
      <c r="B12" s="179" t="s">
        <v>355</v>
      </c>
      <c r="C12" s="106">
        <v>7813</v>
      </c>
      <c r="D12" s="94">
        <v>113.94</v>
      </c>
      <c r="E12" s="95">
        <v>0</v>
      </c>
      <c r="F12" s="95">
        <v>7926.94</v>
      </c>
      <c r="G12" s="100">
        <v>652307.89300000004</v>
      </c>
      <c r="I12" s="15" t="s">
        <v>119</v>
      </c>
      <c r="J12" s="15" t="s">
        <v>5</v>
      </c>
    </row>
    <row r="13" spans="1:16" ht="17.45" customHeight="1" x14ac:dyDescent="0.35">
      <c r="A13" s="96"/>
      <c r="B13" s="306" t="s">
        <v>184</v>
      </c>
      <c r="C13" s="107">
        <v>260</v>
      </c>
      <c r="D13" s="108">
        <v>2.5499999999999998</v>
      </c>
      <c r="E13" s="104">
        <v>0</v>
      </c>
      <c r="F13" s="104">
        <v>262.55</v>
      </c>
      <c r="G13" s="105">
        <v>211841.09299999999</v>
      </c>
      <c r="I13" s="15" t="s">
        <v>119</v>
      </c>
      <c r="J13" s="15" t="s">
        <v>37</v>
      </c>
    </row>
    <row r="14" spans="1:16" ht="17.45" customHeight="1" x14ac:dyDescent="0.35">
      <c r="A14" s="92" t="s">
        <v>86</v>
      </c>
      <c r="B14" s="179" t="s">
        <v>355</v>
      </c>
      <c r="C14" s="93">
        <v>34356</v>
      </c>
      <c r="D14" s="94">
        <v>1807.39</v>
      </c>
      <c r="E14" s="95">
        <v>0</v>
      </c>
      <c r="F14" s="95">
        <v>36163.39</v>
      </c>
      <c r="G14" s="100">
        <v>7982706.7089999998</v>
      </c>
      <c r="I14" s="15" t="s">
        <v>120</v>
      </c>
      <c r="J14" s="15" t="s">
        <v>5</v>
      </c>
    </row>
    <row r="15" spans="1:16" ht="17.45" customHeight="1" x14ac:dyDescent="0.35">
      <c r="A15" s="96"/>
      <c r="B15" s="306" t="s">
        <v>184</v>
      </c>
      <c r="C15" s="107">
        <v>1399.5</v>
      </c>
      <c r="D15" s="108">
        <v>69.040000000000006</v>
      </c>
      <c r="E15" s="104">
        <v>0</v>
      </c>
      <c r="F15" s="104">
        <v>1468.54</v>
      </c>
      <c r="G15" s="105">
        <v>1388225.547</v>
      </c>
      <c r="I15" s="15" t="s">
        <v>120</v>
      </c>
      <c r="J15" s="15" t="s">
        <v>37</v>
      </c>
      <c r="P15" s="57"/>
    </row>
    <row r="16" spans="1:16" ht="17.45" customHeight="1" x14ac:dyDescent="0.35">
      <c r="A16" s="92" t="s">
        <v>87</v>
      </c>
      <c r="B16" s="179" t="s">
        <v>355</v>
      </c>
      <c r="C16" s="93">
        <v>7695</v>
      </c>
      <c r="D16" s="94">
        <v>175.23</v>
      </c>
      <c r="E16" s="95">
        <v>0</v>
      </c>
      <c r="F16" s="95">
        <v>7870.23</v>
      </c>
      <c r="G16" s="100">
        <v>3366569.585</v>
      </c>
      <c r="I16" s="15" t="s">
        <v>121</v>
      </c>
      <c r="J16" s="15" t="s">
        <v>5</v>
      </c>
      <c r="P16" s="57"/>
    </row>
    <row r="17" spans="1:16" ht="17.45" customHeight="1" x14ac:dyDescent="0.35">
      <c r="A17" s="96"/>
      <c r="B17" s="306" t="s">
        <v>184</v>
      </c>
      <c r="C17" s="107">
        <v>181</v>
      </c>
      <c r="D17" s="108">
        <v>5.65</v>
      </c>
      <c r="E17" s="104">
        <v>0</v>
      </c>
      <c r="F17" s="104">
        <v>186.65</v>
      </c>
      <c r="G17" s="105">
        <v>215082.394</v>
      </c>
      <c r="I17" s="15" t="s">
        <v>121</v>
      </c>
      <c r="J17" s="15" t="s">
        <v>37</v>
      </c>
      <c r="P17" s="57"/>
    </row>
    <row r="18" spans="1:16" ht="17.45" customHeight="1" x14ac:dyDescent="0.35">
      <c r="A18" s="92" t="s">
        <v>93</v>
      </c>
      <c r="B18" s="179" t="s">
        <v>355</v>
      </c>
      <c r="C18" s="93">
        <v>1129</v>
      </c>
      <c r="D18" s="94">
        <v>80.12</v>
      </c>
      <c r="E18" s="95">
        <v>0</v>
      </c>
      <c r="F18" s="95">
        <v>1209.1199999999999</v>
      </c>
      <c r="G18" s="100">
        <v>517213.17099999997</v>
      </c>
      <c r="I18" s="15" t="s">
        <v>122</v>
      </c>
      <c r="J18" s="15" t="s">
        <v>5</v>
      </c>
      <c r="P18" s="57"/>
    </row>
    <row r="19" spans="1:16" ht="17.45" customHeight="1" x14ac:dyDescent="0.35">
      <c r="A19" s="96"/>
      <c r="B19" s="306" t="s">
        <v>184</v>
      </c>
      <c r="C19" s="107">
        <v>116</v>
      </c>
      <c r="D19" s="108">
        <v>8.6999999999999993</v>
      </c>
      <c r="E19" s="104">
        <v>0</v>
      </c>
      <c r="F19" s="104">
        <v>124.7</v>
      </c>
      <c r="G19" s="105">
        <v>143695.55100000001</v>
      </c>
      <c r="I19" s="15" t="s">
        <v>122</v>
      </c>
      <c r="J19" s="15" t="s">
        <v>37</v>
      </c>
      <c r="P19" s="57"/>
    </row>
    <row r="20" spans="1:16" ht="17.45" customHeight="1" x14ac:dyDescent="0.35">
      <c r="A20" s="92" t="s">
        <v>88</v>
      </c>
      <c r="B20" s="179" t="s">
        <v>355</v>
      </c>
      <c r="C20" s="93">
        <v>10003</v>
      </c>
      <c r="D20" s="94">
        <v>582.75</v>
      </c>
      <c r="E20" s="95">
        <v>0</v>
      </c>
      <c r="F20" s="95">
        <v>10585.75</v>
      </c>
      <c r="G20" s="100">
        <v>2336698.4550000001</v>
      </c>
      <c r="I20" s="15" t="s">
        <v>123</v>
      </c>
      <c r="J20" s="15" t="s">
        <v>5</v>
      </c>
      <c r="P20" s="57"/>
    </row>
    <row r="21" spans="1:16" ht="17.45" customHeight="1" x14ac:dyDescent="0.35">
      <c r="A21" s="96"/>
      <c r="B21" s="306" t="s">
        <v>184</v>
      </c>
      <c r="C21" s="107">
        <v>1420.5</v>
      </c>
      <c r="D21" s="108">
        <v>31.45</v>
      </c>
      <c r="E21" s="104">
        <v>0</v>
      </c>
      <c r="F21" s="104">
        <v>1451.95</v>
      </c>
      <c r="G21" s="105">
        <v>1372542.855</v>
      </c>
      <c r="I21" s="15" t="s">
        <v>123</v>
      </c>
      <c r="J21" s="15" t="s">
        <v>37</v>
      </c>
      <c r="P21" s="57"/>
    </row>
    <row r="22" spans="1:16" ht="17.45" customHeight="1" x14ac:dyDescent="0.35">
      <c r="A22" s="109" t="s">
        <v>90</v>
      </c>
      <c r="B22" s="179" t="s">
        <v>355</v>
      </c>
      <c r="C22" s="106">
        <v>0</v>
      </c>
      <c r="D22" s="110">
        <v>0</v>
      </c>
      <c r="E22" s="111">
        <v>0</v>
      </c>
      <c r="F22" s="111">
        <v>0</v>
      </c>
      <c r="G22" s="112">
        <v>0</v>
      </c>
      <c r="I22" s="15" t="s">
        <v>124</v>
      </c>
      <c r="J22" s="15" t="s">
        <v>5</v>
      </c>
      <c r="P22" s="57"/>
    </row>
    <row r="23" spans="1:16" ht="17.45" customHeight="1" x14ac:dyDescent="0.35">
      <c r="A23" s="96"/>
      <c r="B23" s="306" t="s">
        <v>184</v>
      </c>
      <c r="C23" s="107">
        <v>0</v>
      </c>
      <c r="D23" s="108">
        <v>0</v>
      </c>
      <c r="E23" s="104">
        <v>0</v>
      </c>
      <c r="F23" s="104">
        <v>0</v>
      </c>
      <c r="G23" s="105">
        <v>0</v>
      </c>
      <c r="I23" s="15" t="s">
        <v>124</v>
      </c>
      <c r="J23" s="15" t="s">
        <v>37</v>
      </c>
      <c r="P23" s="57"/>
    </row>
    <row r="24" spans="1:16" ht="17.45" customHeight="1" x14ac:dyDescent="0.35">
      <c r="A24" s="109" t="s">
        <v>112</v>
      </c>
      <c r="B24" s="179" t="s">
        <v>355</v>
      </c>
      <c r="C24" s="106">
        <v>3601</v>
      </c>
      <c r="D24" s="110">
        <v>448.4</v>
      </c>
      <c r="E24" s="111">
        <v>0</v>
      </c>
      <c r="F24" s="111">
        <v>4049.4</v>
      </c>
      <c r="G24" s="112">
        <v>333225.12599999999</v>
      </c>
      <c r="I24" s="15" t="s">
        <v>125</v>
      </c>
      <c r="J24" s="15" t="s">
        <v>5</v>
      </c>
      <c r="P24" s="57"/>
    </row>
    <row r="25" spans="1:16" ht="17.45" customHeight="1" x14ac:dyDescent="0.35">
      <c r="A25" s="96"/>
      <c r="B25" s="306" t="s">
        <v>184</v>
      </c>
      <c r="C25" s="107">
        <v>917</v>
      </c>
      <c r="D25" s="108">
        <v>10.88</v>
      </c>
      <c r="E25" s="104">
        <v>0</v>
      </c>
      <c r="F25" s="104">
        <v>927.88</v>
      </c>
      <c r="G25" s="105">
        <v>748669.25699999998</v>
      </c>
      <c r="I25" s="15" t="s">
        <v>125</v>
      </c>
      <c r="J25" s="15" t="s">
        <v>37</v>
      </c>
      <c r="P25" s="57"/>
    </row>
    <row r="26" spans="1:16" ht="17.45" customHeight="1" x14ac:dyDescent="0.35">
      <c r="A26" s="109" t="s">
        <v>113</v>
      </c>
      <c r="B26" s="179" t="s">
        <v>355</v>
      </c>
      <c r="C26" s="106">
        <v>2087</v>
      </c>
      <c r="D26" s="110">
        <v>184.08</v>
      </c>
      <c r="E26" s="111">
        <v>0</v>
      </c>
      <c r="F26" s="111">
        <v>2271.08</v>
      </c>
      <c r="G26" s="112">
        <v>186887.17300000001</v>
      </c>
      <c r="I26" s="15" t="s">
        <v>126</v>
      </c>
      <c r="J26" s="15" t="s">
        <v>5</v>
      </c>
      <c r="P26" s="57"/>
    </row>
    <row r="27" spans="1:16" ht="17.45" customHeight="1" x14ac:dyDescent="0.35">
      <c r="A27" s="96"/>
      <c r="B27" s="306" t="s">
        <v>184</v>
      </c>
      <c r="C27" s="107">
        <v>0</v>
      </c>
      <c r="D27" s="108">
        <v>0</v>
      </c>
      <c r="E27" s="104">
        <v>0</v>
      </c>
      <c r="F27" s="104">
        <v>0</v>
      </c>
      <c r="G27" s="105">
        <v>0</v>
      </c>
      <c r="I27" s="15" t="s">
        <v>126</v>
      </c>
      <c r="J27" s="15" t="s">
        <v>37</v>
      </c>
      <c r="P27" s="57"/>
    </row>
    <row r="28" spans="1:16" ht="17.45" customHeight="1" x14ac:dyDescent="0.35">
      <c r="A28" s="109" t="s">
        <v>94</v>
      </c>
      <c r="B28" s="179" t="s">
        <v>355</v>
      </c>
      <c r="C28" s="106">
        <v>205</v>
      </c>
      <c r="D28" s="110">
        <v>1.77</v>
      </c>
      <c r="E28" s="111">
        <v>0</v>
      </c>
      <c r="F28" s="111">
        <v>206.77</v>
      </c>
      <c r="G28" s="112">
        <v>766111.79799999995</v>
      </c>
      <c r="I28" s="15" t="s">
        <v>127</v>
      </c>
      <c r="J28" s="15" t="s">
        <v>5</v>
      </c>
      <c r="P28" s="57"/>
    </row>
    <row r="29" spans="1:16" ht="17.45" customHeight="1" x14ac:dyDescent="0.35">
      <c r="A29" s="96"/>
      <c r="B29" s="306" t="s">
        <v>184</v>
      </c>
      <c r="C29" s="107">
        <v>0</v>
      </c>
      <c r="D29" s="108">
        <v>0</v>
      </c>
      <c r="E29" s="104">
        <v>0</v>
      </c>
      <c r="F29" s="104">
        <v>0</v>
      </c>
      <c r="G29" s="105">
        <v>0</v>
      </c>
      <c r="I29" s="15" t="s">
        <v>127</v>
      </c>
      <c r="J29" s="15" t="s">
        <v>37</v>
      </c>
      <c r="P29" s="57"/>
    </row>
    <row r="30" spans="1:16" ht="17.45" customHeight="1" x14ac:dyDescent="0.35">
      <c r="A30" s="109" t="s">
        <v>95</v>
      </c>
      <c r="B30" s="179" t="s">
        <v>355</v>
      </c>
      <c r="C30" s="106">
        <v>89</v>
      </c>
      <c r="D30" s="110">
        <v>17.350000000000001</v>
      </c>
      <c r="E30" s="111">
        <v>0</v>
      </c>
      <c r="F30" s="111">
        <v>106.35</v>
      </c>
      <c r="G30" s="112">
        <v>394041.63900000002</v>
      </c>
      <c r="I30" s="15" t="s">
        <v>128</v>
      </c>
      <c r="J30" s="15" t="s">
        <v>5</v>
      </c>
      <c r="P30" s="57"/>
    </row>
    <row r="31" spans="1:16" ht="17.45" customHeight="1" x14ac:dyDescent="0.35">
      <c r="A31" s="96"/>
      <c r="B31" s="306" t="s">
        <v>184</v>
      </c>
      <c r="C31" s="107">
        <v>0</v>
      </c>
      <c r="D31" s="108">
        <v>0</v>
      </c>
      <c r="E31" s="104">
        <v>0</v>
      </c>
      <c r="F31" s="104">
        <v>0</v>
      </c>
      <c r="G31" s="105">
        <v>0</v>
      </c>
      <c r="I31" s="15" t="s">
        <v>128</v>
      </c>
      <c r="J31" s="15" t="s">
        <v>37</v>
      </c>
      <c r="P31" s="57"/>
    </row>
    <row r="32" spans="1:16" ht="17.45" customHeight="1" x14ac:dyDescent="0.35">
      <c r="A32" s="109" t="s">
        <v>114</v>
      </c>
      <c r="B32" s="179" t="s">
        <v>355</v>
      </c>
      <c r="C32" s="106">
        <v>6320</v>
      </c>
      <c r="D32" s="110">
        <v>241.82</v>
      </c>
      <c r="E32" s="111">
        <v>0</v>
      </c>
      <c r="F32" s="111">
        <v>6561.82</v>
      </c>
      <c r="G32" s="112">
        <v>539972.16799999995</v>
      </c>
      <c r="I32" s="15" t="s">
        <v>129</v>
      </c>
      <c r="J32" s="15" t="s">
        <v>5</v>
      </c>
      <c r="P32" s="57"/>
    </row>
    <row r="33" spans="1:16" ht="17.45" customHeight="1" x14ac:dyDescent="0.35">
      <c r="A33" s="96"/>
      <c r="B33" s="306" t="s">
        <v>184</v>
      </c>
      <c r="C33" s="107">
        <v>1418</v>
      </c>
      <c r="D33" s="108">
        <v>7.38</v>
      </c>
      <c r="E33" s="104">
        <v>0</v>
      </c>
      <c r="F33" s="104">
        <v>1425.38</v>
      </c>
      <c r="G33" s="105">
        <v>1150082.1070000001</v>
      </c>
      <c r="I33" s="15" t="s">
        <v>129</v>
      </c>
      <c r="J33" s="15" t="s">
        <v>37</v>
      </c>
      <c r="N33" s="26"/>
      <c r="P33" s="57"/>
    </row>
    <row r="34" spans="1:16" ht="17.45" customHeight="1" x14ac:dyDescent="0.35">
      <c r="A34" s="109" t="s">
        <v>196</v>
      </c>
      <c r="B34" s="179" t="s">
        <v>355</v>
      </c>
      <c r="C34" s="106">
        <v>722</v>
      </c>
      <c r="D34" s="110">
        <v>19.559999999999999</v>
      </c>
      <c r="E34" s="111">
        <v>0</v>
      </c>
      <c r="F34" s="111">
        <v>741.56</v>
      </c>
      <c r="G34" s="112">
        <v>982129.48</v>
      </c>
      <c r="I34" s="15" t="s">
        <v>130</v>
      </c>
      <c r="J34" s="15" t="s">
        <v>5</v>
      </c>
    </row>
    <row r="35" spans="1:16" ht="17.45" customHeight="1" x14ac:dyDescent="0.35">
      <c r="A35" s="96"/>
      <c r="B35" s="306" t="s">
        <v>184</v>
      </c>
      <c r="C35" s="107">
        <v>46</v>
      </c>
      <c r="D35" s="108">
        <v>1.42</v>
      </c>
      <c r="E35" s="104">
        <v>0</v>
      </c>
      <c r="F35" s="104">
        <v>47.42</v>
      </c>
      <c r="G35" s="105">
        <v>97162.631999999998</v>
      </c>
      <c r="I35" s="15" t="s">
        <v>130</v>
      </c>
      <c r="J35" s="15" t="s">
        <v>37</v>
      </c>
    </row>
    <row r="36" spans="1:16" ht="17.45" customHeight="1" x14ac:dyDescent="0.35">
      <c r="A36" s="109" t="s">
        <v>89</v>
      </c>
      <c r="B36" s="179" t="s">
        <v>355</v>
      </c>
      <c r="C36" s="106">
        <v>3872</v>
      </c>
      <c r="D36" s="110">
        <v>79.63</v>
      </c>
      <c r="E36" s="111">
        <v>0</v>
      </c>
      <c r="F36" s="111">
        <v>3951.63</v>
      </c>
      <c r="G36" s="112">
        <v>5233578.2879999997</v>
      </c>
      <c r="I36" s="15" t="s">
        <v>131</v>
      </c>
      <c r="J36" s="15" t="s">
        <v>5</v>
      </c>
    </row>
    <row r="37" spans="1:16" ht="17.45" customHeight="1" x14ac:dyDescent="0.35">
      <c r="A37" s="96"/>
      <c r="B37" s="306" t="s">
        <v>184</v>
      </c>
      <c r="C37" s="107">
        <v>133</v>
      </c>
      <c r="D37" s="108">
        <v>0</v>
      </c>
      <c r="E37" s="104">
        <v>0</v>
      </c>
      <c r="F37" s="104">
        <v>133</v>
      </c>
      <c r="G37" s="105">
        <v>272514.34000000003</v>
      </c>
      <c r="I37" s="15" t="s">
        <v>131</v>
      </c>
      <c r="J37" s="15" t="s">
        <v>37</v>
      </c>
    </row>
    <row r="38" spans="1:16" ht="17.45" customHeight="1" x14ac:dyDescent="0.35">
      <c r="A38" s="109" t="s">
        <v>91</v>
      </c>
      <c r="B38" s="179" t="s">
        <v>355</v>
      </c>
      <c r="C38" s="106">
        <v>729</v>
      </c>
      <c r="D38" s="110">
        <v>22.66</v>
      </c>
      <c r="E38" s="111">
        <v>0</v>
      </c>
      <c r="F38" s="111">
        <v>751.66</v>
      </c>
      <c r="G38" s="112">
        <v>995506.02099999995</v>
      </c>
      <c r="I38" s="15" t="s">
        <v>132</v>
      </c>
      <c r="J38" s="15" t="s">
        <v>5</v>
      </c>
    </row>
    <row r="39" spans="1:16" ht="17.45" customHeight="1" x14ac:dyDescent="0.35">
      <c r="A39" s="92"/>
      <c r="B39" s="306" t="s">
        <v>184</v>
      </c>
      <c r="C39" s="113">
        <v>40</v>
      </c>
      <c r="D39" s="114">
        <v>0</v>
      </c>
      <c r="E39" s="115">
        <v>0</v>
      </c>
      <c r="F39" s="115">
        <v>40</v>
      </c>
      <c r="G39" s="116">
        <v>81959.199999999997</v>
      </c>
      <c r="I39" s="15" t="s">
        <v>132</v>
      </c>
      <c r="J39" s="15" t="s">
        <v>37</v>
      </c>
    </row>
    <row r="40" spans="1:16" ht="17.45" customHeight="1" x14ac:dyDescent="0.35">
      <c r="A40" s="109" t="s">
        <v>92</v>
      </c>
      <c r="B40" s="179" t="s">
        <v>355</v>
      </c>
      <c r="C40" s="106">
        <v>1646</v>
      </c>
      <c r="D40" s="110">
        <v>29.14</v>
      </c>
      <c r="E40" s="111">
        <v>0</v>
      </c>
      <c r="F40" s="111">
        <v>1675.14</v>
      </c>
      <c r="G40" s="112">
        <v>484634.75300000003</v>
      </c>
      <c r="I40" s="15" t="s">
        <v>133</v>
      </c>
      <c r="J40" s="15" t="s">
        <v>5</v>
      </c>
    </row>
    <row r="41" spans="1:16" ht="17.45" customHeight="1" thickBot="1" x14ac:dyDescent="0.4">
      <c r="A41" s="92"/>
      <c r="B41" s="369" t="s">
        <v>184</v>
      </c>
      <c r="C41" s="113">
        <v>709</v>
      </c>
      <c r="D41" s="114">
        <v>6.93</v>
      </c>
      <c r="E41" s="115">
        <v>0</v>
      </c>
      <c r="F41" s="115">
        <v>715.93</v>
      </c>
      <c r="G41" s="116">
        <v>725867.10800000001</v>
      </c>
      <c r="I41" s="15" t="s">
        <v>133</v>
      </c>
      <c r="J41" s="15" t="s">
        <v>37</v>
      </c>
    </row>
    <row r="42" spans="1:16" ht="17.45" customHeight="1" thickTop="1" x14ac:dyDescent="0.35">
      <c r="A42" s="117" t="s">
        <v>308</v>
      </c>
      <c r="B42" s="368" t="s">
        <v>355</v>
      </c>
      <c r="C42" s="118">
        <v>82353</v>
      </c>
      <c r="D42" s="119">
        <v>3827.02</v>
      </c>
      <c r="E42" s="120">
        <v>0</v>
      </c>
      <c r="F42" s="121">
        <v>85079.46</v>
      </c>
      <c r="G42" s="122">
        <v>24854581.598000001</v>
      </c>
      <c r="I42" s="15" t="s">
        <v>135</v>
      </c>
      <c r="J42" s="15" t="s">
        <v>5</v>
      </c>
    </row>
    <row r="43" spans="1:16" ht="17.45" customHeight="1" x14ac:dyDescent="0.35">
      <c r="A43" s="123"/>
      <c r="B43" s="307" t="s">
        <v>184</v>
      </c>
      <c r="C43" s="124">
        <v>6957</v>
      </c>
      <c r="D43" s="125">
        <v>144.77000000000001</v>
      </c>
      <c r="E43" s="126">
        <v>0</v>
      </c>
      <c r="F43" s="126">
        <v>7101.77</v>
      </c>
      <c r="G43" s="127">
        <v>6664037.9859999996</v>
      </c>
      <c r="I43" s="15" t="s">
        <v>135</v>
      </c>
      <c r="J43" s="15" t="s">
        <v>37</v>
      </c>
    </row>
    <row r="44" spans="1:16" ht="17.45" customHeight="1" x14ac:dyDescent="0.35">
      <c r="A44" s="123"/>
      <c r="B44" s="308" t="s">
        <v>3</v>
      </c>
      <c r="C44" s="129">
        <v>89310</v>
      </c>
      <c r="D44" s="130">
        <v>3971.79</v>
      </c>
      <c r="E44" s="131">
        <v>0</v>
      </c>
      <c r="F44" s="131">
        <v>92181.23</v>
      </c>
      <c r="G44" s="132">
        <v>31518620</v>
      </c>
      <c r="I44" s="15" t="s">
        <v>135</v>
      </c>
      <c r="J44" s="15" t="s">
        <v>135</v>
      </c>
    </row>
    <row r="46" spans="1:16" hidden="1" x14ac:dyDescent="0.35">
      <c r="A46" s="13" t="s">
        <v>134</v>
      </c>
      <c r="B46" s="13"/>
      <c r="C46" s="15" t="s">
        <v>2</v>
      </c>
      <c r="D46" s="15" t="s">
        <v>1</v>
      </c>
      <c r="E46" s="15" t="s">
        <v>135</v>
      </c>
      <c r="F46" s="15" t="s">
        <v>135</v>
      </c>
      <c r="G46" s="15" t="s">
        <v>135</v>
      </c>
    </row>
    <row r="47" spans="1:16" hidden="1" x14ac:dyDescent="0.35">
      <c r="C47" s="15" t="s">
        <v>193</v>
      </c>
      <c r="D47" s="15" t="s">
        <v>193</v>
      </c>
      <c r="E47" s="15" t="s">
        <v>362</v>
      </c>
      <c r="F47" s="15" t="s">
        <v>189</v>
      </c>
      <c r="G47" s="15" t="s">
        <v>347</v>
      </c>
    </row>
  </sheetData>
  <conditionalFormatting sqref="C6:G44">
    <cfRule type="cellIs" dxfId="3" priority="29" operator="equal">
      <formula>0</formula>
    </cfRule>
  </conditionalFormatting>
  <pageMargins left="0.70866141732283472" right="0.70866141732283472" top="0.74803149606299213" bottom="0.74803149606299213" header="0.31496062992125984" footer="0.31496062992125984"/>
  <pageSetup paperSize="9" scale="53" orientation="portrait" r:id="rId1"/>
  <headerFooter scaleWithDoc="0">
    <oddHeader>&amp;LPage &amp;P&amp;R&amp;F</oddHeader>
    <oddFooter>&amp;R&amp;A</oddFoot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15" x14ac:dyDescent="0.35"/>
  <cols>
    <col min="1" max="1" width="41.140625" style="6" customWidth="1"/>
    <col min="2" max="5" width="20.42578125" style="6" customWidth="1"/>
    <col min="6" max="7" width="20" style="6" customWidth="1"/>
    <col min="8" max="8" width="9.140625" style="6"/>
    <col min="9" max="9" width="14" style="6" hidden="1" bestFit="1" customWidth="1"/>
    <col min="10" max="11" width="9.140625" style="6" customWidth="1"/>
    <col min="12" max="16384" width="9.140625" style="6"/>
  </cols>
  <sheetData>
    <row r="1" spans="1:11" ht="27" customHeight="1" x14ac:dyDescent="0.35">
      <c r="A1" s="58" t="s">
        <v>328</v>
      </c>
      <c r="G1" s="21"/>
    </row>
    <row r="2" spans="1:11" ht="21.95" customHeight="1" x14ac:dyDescent="0.35">
      <c r="A2" s="59" t="str">
        <f>A_Summary!I23</f>
        <v>Providers registered in the 'Approved (fee cap)' category on 19 June 2024 (UKPRN: ALL)</v>
      </c>
      <c r="B2" s="59"/>
      <c r="C2" s="59"/>
      <c r="D2" s="59"/>
      <c r="E2" s="59"/>
    </row>
    <row r="3" spans="1:11" ht="21.95" customHeight="1" x14ac:dyDescent="0.35">
      <c r="A3" s="5" t="s">
        <v>329</v>
      </c>
      <c r="B3" s="59"/>
      <c r="C3" s="59"/>
      <c r="D3" s="59"/>
      <c r="E3" s="59"/>
    </row>
    <row r="4" spans="1:11" ht="36" customHeight="1" x14ac:dyDescent="0.5">
      <c r="A4" s="85" t="s">
        <v>238</v>
      </c>
      <c r="K4" s="7"/>
    </row>
    <row r="5" spans="1:11" ht="61.5" customHeight="1" x14ac:dyDescent="0.35">
      <c r="A5" s="174" t="s">
        <v>104</v>
      </c>
      <c r="B5" s="167" t="s">
        <v>303</v>
      </c>
      <c r="C5" s="165" t="s">
        <v>304</v>
      </c>
      <c r="D5" s="172" t="s">
        <v>305</v>
      </c>
      <c r="E5" s="173" t="s">
        <v>306</v>
      </c>
      <c r="F5" s="167" t="s">
        <v>205</v>
      </c>
      <c r="G5" s="165" t="s">
        <v>206</v>
      </c>
      <c r="I5" s="24" t="s">
        <v>107</v>
      </c>
    </row>
    <row r="6" spans="1:11" s="73" customFormat="1" ht="17.45" customHeight="1" x14ac:dyDescent="0.35">
      <c r="A6" s="180" t="s">
        <v>237</v>
      </c>
      <c r="B6" s="185">
        <v>6922</v>
      </c>
      <c r="C6" s="186">
        <v>29</v>
      </c>
      <c r="D6" s="187">
        <v>1625</v>
      </c>
      <c r="E6" s="188">
        <v>7</v>
      </c>
      <c r="F6" s="187">
        <v>8583</v>
      </c>
      <c r="G6" s="187">
        <v>19869645</v>
      </c>
      <c r="I6" s="55" t="s">
        <v>228</v>
      </c>
    </row>
    <row r="7" spans="1:11" s="73" customFormat="1" ht="17.45" customHeight="1" thickBot="1" x14ac:dyDescent="0.4">
      <c r="A7" s="181" t="s">
        <v>227</v>
      </c>
      <c r="B7" s="189">
        <v>2902</v>
      </c>
      <c r="C7" s="190">
        <v>20</v>
      </c>
      <c r="D7" s="191">
        <v>0</v>
      </c>
      <c r="E7" s="192">
        <v>0</v>
      </c>
      <c r="F7" s="193">
        <v>2922</v>
      </c>
      <c r="G7" s="193">
        <v>6764430</v>
      </c>
      <c r="I7" s="55" t="s">
        <v>229</v>
      </c>
    </row>
    <row r="8" spans="1:11" s="73" customFormat="1" ht="17.45" customHeight="1" thickTop="1" x14ac:dyDescent="0.35">
      <c r="A8" s="182" t="s">
        <v>3</v>
      </c>
      <c r="B8" s="133">
        <v>9824</v>
      </c>
      <c r="C8" s="134">
        <v>49</v>
      </c>
      <c r="D8" s="135">
        <v>1625</v>
      </c>
      <c r="E8" s="136">
        <v>7</v>
      </c>
      <c r="F8" s="133">
        <v>11505</v>
      </c>
      <c r="G8" s="134">
        <v>26634075</v>
      </c>
      <c r="I8" s="55" t="s">
        <v>135</v>
      </c>
    </row>
    <row r="9" spans="1:11" ht="13.5" x14ac:dyDescent="0.4">
      <c r="A9" s="12"/>
      <c r="B9" s="56"/>
      <c r="C9" s="56"/>
      <c r="D9" s="56"/>
      <c r="E9" s="56"/>
      <c r="F9" s="56"/>
      <c r="G9" s="10"/>
      <c r="I9" s="17"/>
    </row>
    <row r="10" spans="1:11" ht="13.5" x14ac:dyDescent="0.4">
      <c r="A10" s="12"/>
      <c r="B10" s="53"/>
      <c r="C10" s="53"/>
      <c r="D10" s="53"/>
      <c r="E10" s="53"/>
      <c r="F10" s="53"/>
      <c r="G10" s="54"/>
    </row>
    <row r="11" spans="1:11" hidden="1" x14ac:dyDescent="0.35">
      <c r="A11" s="25" t="s">
        <v>134</v>
      </c>
      <c r="B11" s="23" t="s">
        <v>2</v>
      </c>
      <c r="C11" s="23" t="s">
        <v>2</v>
      </c>
      <c r="D11" s="23" t="s">
        <v>13</v>
      </c>
      <c r="E11" s="23" t="s">
        <v>13</v>
      </c>
      <c r="F11" s="23" t="s">
        <v>135</v>
      </c>
      <c r="G11" s="23" t="s">
        <v>135</v>
      </c>
    </row>
    <row r="12" spans="1:11" hidden="1" x14ac:dyDescent="0.35">
      <c r="B12" s="23" t="s">
        <v>40</v>
      </c>
      <c r="C12" s="23" t="s">
        <v>136</v>
      </c>
      <c r="D12" s="23" t="s">
        <v>40</v>
      </c>
      <c r="E12" s="23" t="s">
        <v>136</v>
      </c>
      <c r="F12" s="23" t="s">
        <v>208</v>
      </c>
      <c r="G12" s="23" t="s">
        <v>349</v>
      </c>
    </row>
    <row r="16" spans="1:11" x14ac:dyDescent="0.35">
      <c r="A16"/>
      <c r="B16"/>
      <c r="C16"/>
      <c r="D16"/>
      <c r="E16"/>
      <c r="F16"/>
      <c r="G16"/>
      <c r="H16"/>
      <c r="I16"/>
      <c r="J16"/>
    </row>
    <row r="17" spans="1:10" x14ac:dyDescent="0.35">
      <c r="A17"/>
      <c r="B17"/>
      <c r="C17"/>
      <c r="D17"/>
      <c r="E17"/>
      <c r="F17"/>
      <c r="G17"/>
      <c r="H17"/>
      <c r="I17"/>
      <c r="J17"/>
    </row>
    <row r="18" spans="1:10" customFormat="1" ht="12.4" x14ac:dyDescent="0.35"/>
    <row r="19" spans="1:10" customFormat="1" ht="12.4" x14ac:dyDescent="0.35"/>
    <row r="20" spans="1:10" customFormat="1" ht="12.4" x14ac:dyDescent="0.35"/>
    <row r="21" spans="1:10" customFormat="1" ht="12.4" x14ac:dyDescent="0.35"/>
    <row r="22" spans="1:10" x14ac:dyDescent="0.35">
      <c r="A22"/>
      <c r="B22"/>
      <c r="C22"/>
      <c r="D22"/>
      <c r="E22"/>
      <c r="F22"/>
      <c r="G22"/>
      <c r="H22"/>
      <c r="I22"/>
      <c r="J22"/>
    </row>
    <row r="23" spans="1:10" x14ac:dyDescent="0.35">
      <c r="A23"/>
      <c r="B23"/>
      <c r="C23"/>
      <c r="D23"/>
      <c r="E23"/>
      <c r="F23"/>
      <c r="G23"/>
      <c r="H23"/>
      <c r="I23"/>
      <c r="J23"/>
    </row>
    <row r="24" spans="1:10" x14ac:dyDescent="0.35">
      <c r="A24"/>
      <c r="B24"/>
      <c r="C24"/>
      <c r="D24"/>
      <c r="E24"/>
      <c r="F24"/>
      <c r="G24"/>
      <c r="H24"/>
      <c r="I24"/>
      <c r="J24"/>
    </row>
    <row r="25" spans="1:10" x14ac:dyDescent="0.35">
      <c r="A25"/>
      <c r="B25"/>
      <c r="C25"/>
      <c r="D25"/>
      <c r="E25"/>
      <c r="F25"/>
      <c r="G25"/>
      <c r="H25"/>
      <c r="I25"/>
      <c r="J25"/>
    </row>
    <row r="26" spans="1:10" x14ac:dyDescent="0.35">
      <c r="A26"/>
      <c r="B26"/>
      <c r="C26"/>
      <c r="D26"/>
      <c r="E26"/>
      <c r="F26"/>
      <c r="G26"/>
      <c r="H26"/>
      <c r="I26"/>
      <c r="J26"/>
    </row>
    <row r="27" spans="1:10" x14ac:dyDescent="0.35">
      <c r="A27"/>
      <c r="B27"/>
      <c r="C27"/>
      <c r="D27"/>
      <c r="E27"/>
      <c r="F27"/>
      <c r="G27"/>
      <c r="H27"/>
      <c r="I27"/>
      <c r="J27"/>
    </row>
    <row r="28" spans="1:10" x14ac:dyDescent="0.35">
      <c r="A28"/>
      <c r="B28"/>
      <c r="C28"/>
      <c r="D28"/>
      <c r="E28"/>
      <c r="F28"/>
      <c r="G28"/>
      <c r="H28"/>
      <c r="I28"/>
      <c r="J28"/>
    </row>
    <row r="29" spans="1:10" x14ac:dyDescent="0.35">
      <c r="A29"/>
      <c r="B29"/>
      <c r="C29"/>
      <c r="D29"/>
      <c r="E29"/>
      <c r="F29"/>
      <c r="G29"/>
      <c r="H29"/>
      <c r="I29"/>
      <c r="J29"/>
    </row>
    <row r="30" spans="1:10" x14ac:dyDescent="0.35">
      <c r="A30"/>
      <c r="B30"/>
      <c r="C30"/>
      <c r="D30"/>
      <c r="E30"/>
      <c r="F30"/>
      <c r="G30"/>
      <c r="H30"/>
      <c r="I30"/>
      <c r="J30"/>
    </row>
    <row r="31" spans="1:10" x14ac:dyDescent="0.35">
      <c r="A31"/>
      <c r="B31"/>
      <c r="C31"/>
      <c r="D31"/>
      <c r="E31"/>
      <c r="F31"/>
      <c r="G31"/>
      <c r="H31"/>
      <c r="I31"/>
      <c r="J31"/>
    </row>
    <row r="32" spans="1:10" x14ac:dyDescent="0.35">
      <c r="A32"/>
      <c r="B32"/>
      <c r="C32"/>
      <c r="D32"/>
      <c r="E32"/>
      <c r="F32"/>
      <c r="G32"/>
      <c r="H32"/>
      <c r="I32"/>
      <c r="J32"/>
    </row>
    <row r="33" spans="1:10" x14ac:dyDescent="0.35">
      <c r="A33"/>
      <c r="B33"/>
      <c r="C33"/>
      <c r="D33"/>
      <c r="E33"/>
      <c r="F33"/>
      <c r="G33"/>
      <c r="H33"/>
      <c r="I33"/>
      <c r="J33"/>
    </row>
    <row r="34" spans="1:10" x14ac:dyDescent="0.35">
      <c r="A34"/>
      <c r="B34"/>
      <c r="C34"/>
      <c r="D34"/>
      <c r="E34"/>
      <c r="F34"/>
      <c r="G34"/>
      <c r="H34"/>
      <c r="I34"/>
      <c r="J34"/>
    </row>
    <row r="35" spans="1:10" x14ac:dyDescent="0.35">
      <c r="A35"/>
      <c r="B35"/>
      <c r="C35"/>
      <c r="D35"/>
      <c r="E35"/>
      <c r="F35"/>
      <c r="G35"/>
      <c r="H35"/>
      <c r="I35"/>
      <c r="J35"/>
    </row>
    <row r="36" spans="1:10" x14ac:dyDescent="0.35">
      <c r="A36"/>
      <c r="B36"/>
      <c r="C36"/>
      <c r="D36"/>
      <c r="E36"/>
      <c r="F36"/>
      <c r="G36"/>
      <c r="H36"/>
      <c r="I36"/>
      <c r="J36"/>
    </row>
    <row r="37" spans="1:10" x14ac:dyDescent="0.35">
      <c r="A37"/>
      <c r="B37"/>
      <c r="C37"/>
      <c r="D37"/>
      <c r="E37"/>
      <c r="F37"/>
      <c r="G37"/>
      <c r="H37"/>
      <c r="I37"/>
      <c r="J37"/>
    </row>
    <row r="38" spans="1:10" x14ac:dyDescent="0.35">
      <c r="A38"/>
      <c r="B38"/>
      <c r="C38"/>
      <c r="D38"/>
      <c r="E38"/>
      <c r="F38"/>
      <c r="G38"/>
      <c r="H38"/>
      <c r="I38"/>
      <c r="J38"/>
    </row>
    <row r="39" spans="1:10" x14ac:dyDescent="0.35">
      <c r="A39"/>
      <c r="B39"/>
      <c r="C39"/>
      <c r="D39"/>
      <c r="E39"/>
      <c r="F39"/>
      <c r="G39"/>
      <c r="H39"/>
      <c r="I39"/>
      <c r="J39"/>
    </row>
  </sheetData>
  <conditionalFormatting sqref="B6:G8">
    <cfRule type="cellIs" dxfId="2" priority="1" operator="equal">
      <formula>0</formula>
    </cfRule>
  </conditionalFormatting>
  <pageMargins left="0.70866141732283472" right="0.70866141732283472" top="0.74803149606299213" bottom="0.74803149606299213" header="0.31496062992125984" footer="0.31496062992125984"/>
  <pageSetup paperSize="9" scale="51" orientation="portrait" r:id="rId1"/>
  <headerFooter scaleWithDoc="0">
    <oddHeader>&amp;LPage &amp;P&amp;R&amp;F</oddHeader>
    <oddFooter>&amp;R&amp;A</oddFoot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T145"/>
  <sheetViews>
    <sheetView showGridLines="0" zoomScaleNormal="100" zoomScaleSheetLayoutView="40" workbookViewId="0"/>
  </sheetViews>
  <sheetFormatPr defaultColWidth="9.140625" defaultRowHeight="13.15" x14ac:dyDescent="0.35"/>
  <cols>
    <col min="1" max="1" width="18" style="6" customWidth="1"/>
    <col min="2" max="2" width="33.5703125" style="6" customWidth="1"/>
    <col min="3" max="3" width="22" style="6" customWidth="1"/>
    <col min="4" max="4" width="13.140625" style="6" customWidth="1"/>
    <col min="5" max="11" width="23.5703125" style="6" customWidth="1"/>
    <col min="12" max="12" width="13.5703125" style="6" customWidth="1"/>
    <col min="13" max="13" width="11.140625" style="6" hidden="1" customWidth="1"/>
    <col min="14" max="14" width="8.28515625" style="6" hidden="1" customWidth="1"/>
    <col min="15" max="15" width="10.42578125" style="6" hidden="1" customWidth="1"/>
    <col min="16" max="16" width="8.85546875" style="6" hidden="1" customWidth="1"/>
    <col min="17" max="19" width="9.140625" style="6" customWidth="1"/>
    <col min="20" max="20" width="9.140625" style="6" hidden="1" customWidth="1"/>
    <col min="21" max="21" width="9.140625" style="6" customWidth="1"/>
    <col min="22" max="16384" width="9.140625" style="6"/>
  </cols>
  <sheetData>
    <row r="1" spans="1:20" ht="27" customHeight="1" x14ac:dyDescent="0.35">
      <c r="A1" s="58" t="s">
        <v>330</v>
      </c>
      <c r="I1" s="21"/>
      <c r="J1" s="21"/>
      <c r="K1" s="21"/>
    </row>
    <row r="2" spans="1:20" ht="21.95" customHeight="1" x14ac:dyDescent="0.35">
      <c r="A2" s="59" t="str">
        <f>A_Summary!I23</f>
        <v>Providers registered in the 'Approved (fee cap)' category on 19 June 2024 (UKPRN: ALL)</v>
      </c>
      <c r="B2" s="59"/>
      <c r="C2" s="59"/>
      <c r="D2" s="59"/>
      <c r="E2" s="59"/>
      <c r="F2" s="59"/>
      <c r="G2" s="59"/>
      <c r="H2" s="59"/>
    </row>
    <row r="3" spans="1:20" ht="21.95" customHeight="1" x14ac:dyDescent="0.35">
      <c r="A3" s="5" t="s">
        <v>331</v>
      </c>
      <c r="B3" s="59"/>
      <c r="C3" s="59"/>
      <c r="D3" s="59"/>
      <c r="E3" s="59"/>
      <c r="F3" s="59"/>
      <c r="G3" s="59"/>
      <c r="H3" s="59"/>
    </row>
    <row r="4" spans="1:20" ht="36" customHeight="1" x14ac:dyDescent="0.5">
      <c r="A4" s="85" t="s">
        <v>239</v>
      </c>
    </row>
    <row r="5" spans="1:20" s="22" customFormat="1" ht="81.75" customHeight="1" x14ac:dyDescent="0.35">
      <c r="A5" s="166" t="s">
        <v>12</v>
      </c>
      <c r="B5" s="166" t="s">
        <v>0</v>
      </c>
      <c r="C5" s="166" t="s">
        <v>4</v>
      </c>
      <c r="D5" s="175" t="s">
        <v>9</v>
      </c>
      <c r="E5" s="167" t="s">
        <v>297</v>
      </c>
      <c r="F5" s="165" t="s">
        <v>224</v>
      </c>
      <c r="G5" s="165" t="s">
        <v>225</v>
      </c>
      <c r="H5" s="173" t="s">
        <v>354</v>
      </c>
      <c r="I5" s="176" t="s">
        <v>44</v>
      </c>
      <c r="J5" s="177" t="s">
        <v>39</v>
      </c>
      <c r="K5" s="177" t="s">
        <v>181</v>
      </c>
      <c r="L5" s="46"/>
      <c r="M5" s="13" t="s">
        <v>33</v>
      </c>
      <c r="N5" s="13" t="s">
        <v>34</v>
      </c>
      <c r="O5" s="13" t="s">
        <v>35</v>
      </c>
      <c r="P5" s="13" t="s">
        <v>36</v>
      </c>
    </row>
    <row r="6" spans="1:20" s="73" customFormat="1" ht="17.45" customHeight="1" x14ac:dyDescent="0.35">
      <c r="A6" s="194" t="s">
        <v>6</v>
      </c>
      <c r="B6" s="194" t="s">
        <v>173</v>
      </c>
      <c r="C6" s="194" t="str">
        <f>$T$18</f>
        <v>UG (Level 4 and 5)</v>
      </c>
      <c r="D6" s="78" t="s">
        <v>11</v>
      </c>
      <c r="E6" s="195">
        <v>158</v>
      </c>
      <c r="F6" s="221">
        <v>0</v>
      </c>
      <c r="G6" s="196">
        <v>0</v>
      </c>
      <c r="H6" s="197">
        <v>158</v>
      </c>
      <c r="I6" s="198">
        <v>0</v>
      </c>
      <c r="J6" s="199">
        <v>0</v>
      </c>
      <c r="K6" s="199">
        <v>0</v>
      </c>
      <c r="M6" s="15" t="s">
        <v>6</v>
      </c>
      <c r="N6" s="15" t="s">
        <v>2</v>
      </c>
      <c r="O6" s="15" t="s">
        <v>361</v>
      </c>
      <c r="P6" s="15" t="s">
        <v>29</v>
      </c>
      <c r="T6" s="74" t="s">
        <v>60</v>
      </c>
    </row>
    <row r="7" spans="1:20" s="73" customFormat="1" ht="17.45" customHeight="1" x14ac:dyDescent="0.35">
      <c r="A7" s="72"/>
      <c r="B7" s="72"/>
      <c r="C7" s="79"/>
      <c r="D7" s="200" t="s">
        <v>10</v>
      </c>
      <c r="E7" s="201">
        <v>0</v>
      </c>
      <c r="F7" s="202">
        <v>0</v>
      </c>
      <c r="G7" s="203">
        <v>0</v>
      </c>
      <c r="H7" s="204">
        <v>0</v>
      </c>
      <c r="I7" s="205">
        <v>0</v>
      </c>
      <c r="J7" s="206">
        <v>0</v>
      </c>
      <c r="K7" s="206">
        <v>0</v>
      </c>
      <c r="M7" s="15" t="s">
        <v>6</v>
      </c>
      <c r="N7" s="15" t="s">
        <v>2</v>
      </c>
      <c r="O7" s="15" t="s">
        <v>361</v>
      </c>
      <c r="P7" s="15" t="s">
        <v>30</v>
      </c>
      <c r="T7" s="74" t="s">
        <v>67</v>
      </c>
    </row>
    <row r="8" spans="1:20" s="73" customFormat="1" ht="17.45" customHeight="1" x14ac:dyDescent="0.35">
      <c r="A8" s="81"/>
      <c r="B8" s="81"/>
      <c r="C8" s="154" t="str">
        <f>$T$19</f>
        <v>UG (Other)</v>
      </c>
      <c r="D8" s="207" t="s">
        <v>11</v>
      </c>
      <c r="E8" s="345">
        <v>19691.84</v>
      </c>
      <c r="F8" s="347">
        <v>-37.334502115618399</v>
      </c>
      <c r="G8" s="347">
        <v>1673</v>
      </c>
      <c r="H8" s="348">
        <v>21327.505497884398</v>
      </c>
      <c r="I8" s="343">
        <v>0</v>
      </c>
      <c r="J8" s="344">
        <v>0</v>
      </c>
      <c r="K8" s="344">
        <v>0</v>
      </c>
      <c r="M8" s="15" t="s">
        <v>6</v>
      </c>
      <c r="N8" s="15" t="s">
        <v>2</v>
      </c>
      <c r="O8" s="15" t="s">
        <v>343</v>
      </c>
      <c r="P8" s="15" t="s">
        <v>29</v>
      </c>
      <c r="T8" s="74"/>
    </row>
    <row r="9" spans="1:20" s="73" customFormat="1" ht="17.45" customHeight="1" x14ac:dyDescent="0.35">
      <c r="A9" s="81"/>
      <c r="B9" s="81"/>
      <c r="C9" s="278"/>
      <c r="D9" s="351" t="s">
        <v>10</v>
      </c>
      <c r="E9" s="352">
        <v>7104</v>
      </c>
      <c r="F9" s="353">
        <v>0</v>
      </c>
      <c r="G9" s="354">
        <v>0</v>
      </c>
      <c r="H9" s="355">
        <v>7104</v>
      </c>
      <c r="I9" s="356">
        <v>0</v>
      </c>
      <c r="J9" s="241">
        <v>0</v>
      </c>
      <c r="K9" s="241">
        <v>0</v>
      </c>
      <c r="M9" s="15" t="s">
        <v>6</v>
      </c>
      <c r="N9" s="15" t="s">
        <v>2</v>
      </c>
      <c r="O9" s="15" t="s">
        <v>343</v>
      </c>
      <c r="P9" s="15" t="s">
        <v>30</v>
      </c>
      <c r="T9" s="74"/>
    </row>
    <row r="10" spans="1:20" s="73" customFormat="1" ht="17.45" customHeight="1" x14ac:dyDescent="0.35">
      <c r="A10" s="81"/>
      <c r="B10" s="81"/>
      <c r="C10" s="154" t="str">
        <f>$T$12</f>
        <v>PGT (UG fee)</v>
      </c>
      <c r="D10" s="207" t="s">
        <v>11</v>
      </c>
      <c r="E10" s="345">
        <v>1475.31</v>
      </c>
      <c r="F10" s="346">
        <v>0</v>
      </c>
      <c r="G10" s="347">
        <v>0</v>
      </c>
      <c r="H10" s="348">
        <v>1475.31</v>
      </c>
      <c r="I10" s="198">
        <v>0</v>
      </c>
      <c r="J10" s="222">
        <v>0</v>
      </c>
      <c r="K10" s="222">
        <v>0</v>
      </c>
      <c r="M10" s="15" t="s">
        <v>6</v>
      </c>
      <c r="N10" s="15" t="s">
        <v>2</v>
      </c>
      <c r="O10" s="15" t="s">
        <v>37</v>
      </c>
      <c r="P10" s="15" t="s">
        <v>29</v>
      </c>
      <c r="T10" s="74"/>
    </row>
    <row r="11" spans="1:20" s="73" customFormat="1" ht="17.45" customHeight="1" x14ac:dyDescent="0.35">
      <c r="A11" s="81"/>
      <c r="B11" s="81"/>
      <c r="C11" s="278"/>
      <c r="D11" s="351" t="s">
        <v>10</v>
      </c>
      <c r="E11" s="352">
        <v>890</v>
      </c>
      <c r="F11" s="353">
        <v>0</v>
      </c>
      <c r="G11" s="354">
        <v>0</v>
      </c>
      <c r="H11" s="355">
        <v>890</v>
      </c>
      <c r="I11" s="205">
        <v>0</v>
      </c>
      <c r="J11" s="205">
        <v>0</v>
      </c>
      <c r="K11" s="206">
        <v>0</v>
      </c>
      <c r="M11" s="15" t="s">
        <v>6</v>
      </c>
      <c r="N11" s="15" t="s">
        <v>2</v>
      </c>
      <c r="O11" s="15" t="s">
        <v>37</v>
      </c>
      <c r="P11" s="15" t="s">
        <v>30</v>
      </c>
      <c r="T11" s="74"/>
    </row>
    <row r="12" spans="1:20" s="73" customFormat="1" ht="17.45" customHeight="1" x14ac:dyDescent="0.35">
      <c r="A12" s="72"/>
      <c r="B12" s="72"/>
      <c r="C12" s="72" t="str">
        <f>$T$13</f>
        <v>PGT (Masters' loan)</v>
      </c>
      <c r="D12" s="78" t="s">
        <v>11</v>
      </c>
      <c r="E12" s="195">
        <v>1</v>
      </c>
      <c r="F12" s="221">
        <v>0</v>
      </c>
      <c r="G12" s="196">
        <v>0</v>
      </c>
      <c r="H12" s="197">
        <v>1</v>
      </c>
      <c r="I12" s="222">
        <v>0</v>
      </c>
      <c r="J12" s="222">
        <v>0</v>
      </c>
      <c r="K12" s="222">
        <v>0</v>
      </c>
      <c r="M12" s="15" t="s">
        <v>6</v>
      </c>
      <c r="N12" s="15" t="s">
        <v>2</v>
      </c>
      <c r="O12" s="15" t="s">
        <v>41</v>
      </c>
      <c r="P12" s="15" t="s">
        <v>29</v>
      </c>
      <c r="T12" s="73" t="s">
        <v>184</v>
      </c>
    </row>
    <row r="13" spans="1:20" s="73" customFormat="1" ht="17.45" customHeight="1" x14ac:dyDescent="0.35">
      <c r="A13" s="72"/>
      <c r="B13" s="72"/>
      <c r="C13" s="79"/>
      <c r="D13" s="200" t="s">
        <v>10</v>
      </c>
      <c r="E13" s="201">
        <v>913.93</v>
      </c>
      <c r="F13" s="202">
        <v>0</v>
      </c>
      <c r="G13" s="203">
        <v>0</v>
      </c>
      <c r="H13" s="204">
        <v>913.93</v>
      </c>
      <c r="I13" s="206">
        <v>0</v>
      </c>
      <c r="J13" s="206">
        <v>0</v>
      </c>
      <c r="K13" s="206">
        <v>0</v>
      </c>
      <c r="M13" s="15" t="s">
        <v>6</v>
      </c>
      <c r="N13" s="15" t="s">
        <v>2</v>
      </c>
      <c r="O13" s="15" t="s">
        <v>41</v>
      </c>
      <c r="P13" s="15" t="s">
        <v>30</v>
      </c>
      <c r="T13" s="73" t="s">
        <v>187</v>
      </c>
    </row>
    <row r="14" spans="1:20" s="73" customFormat="1" ht="17.45" customHeight="1" x14ac:dyDescent="0.35">
      <c r="A14" s="72"/>
      <c r="B14" s="72"/>
      <c r="C14" s="154" t="str">
        <f>$T$14</f>
        <v>PGT (Other)</v>
      </c>
      <c r="D14" s="207" t="s">
        <v>11</v>
      </c>
      <c r="E14" s="208">
        <v>16</v>
      </c>
      <c r="F14" s="209">
        <v>0</v>
      </c>
      <c r="G14" s="210">
        <v>0</v>
      </c>
      <c r="H14" s="211">
        <v>16</v>
      </c>
      <c r="I14" s="212">
        <v>16369.28</v>
      </c>
      <c r="J14" s="199">
        <v>0</v>
      </c>
      <c r="K14" s="199">
        <v>0</v>
      </c>
      <c r="M14" s="15" t="s">
        <v>6</v>
      </c>
      <c r="N14" s="15" t="s">
        <v>2</v>
      </c>
      <c r="O14" s="15" t="s">
        <v>42</v>
      </c>
      <c r="P14" s="15" t="s">
        <v>29</v>
      </c>
      <c r="T14" s="73" t="s">
        <v>188</v>
      </c>
    </row>
    <row r="15" spans="1:20" s="73" customFormat="1" ht="17.45" customHeight="1" x14ac:dyDescent="0.35">
      <c r="A15" s="72"/>
      <c r="B15" s="213"/>
      <c r="C15" s="213"/>
      <c r="D15" s="214" t="s">
        <v>10</v>
      </c>
      <c r="E15" s="215">
        <v>202</v>
      </c>
      <c r="F15" s="216">
        <v>0</v>
      </c>
      <c r="G15" s="217">
        <v>0</v>
      </c>
      <c r="H15" s="218">
        <v>202</v>
      </c>
      <c r="I15" s="219">
        <v>206662.16</v>
      </c>
      <c r="J15" s="220">
        <v>0</v>
      </c>
      <c r="K15" s="220">
        <v>0</v>
      </c>
      <c r="M15" s="15" t="s">
        <v>6</v>
      </c>
      <c r="N15" s="15" t="s">
        <v>2</v>
      </c>
      <c r="O15" s="15" t="s">
        <v>42</v>
      </c>
      <c r="P15" s="15" t="s">
        <v>30</v>
      </c>
    </row>
    <row r="16" spans="1:20" s="73" customFormat="1" ht="17.45" customHeight="1" x14ac:dyDescent="0.35">
      <c r="A16" s="72"/>
      <c r="B16" s="72" t="s">
        <v>177</v>
      </c>
      <c r="C16" s="72" t="str">
        <f>$T$18</f>
        <v>UG (Level 4 and 5)</v>
      </c>
      <c r="D16" s="78" t="s">
        <v>11</v>
      </c>
      <c r="E16" s="195">
        <v>5.73</v>
      </c>
      <c r="F16" s="221">
        <v>0</v>
      </c>
      <c r="G16" s="196">
        <v>0</v>
      </c>
      <c r="H16" s="197">
        <v>5.73</v>
      </c>
      <c r="I16" s="198">
        <v>0</v>
      </c>
      <c r="J16" s="222">
        <v>0</v>
      </c>
      <c r="K16" s="222">
        <v>0</v>
      </c>
      <c r="M16" s="15" t="s">
        <v>6</v>
      </c>
      <c r="N16" s="15" t="s">
        <v>1</v>
      </c>
      <c r="O16" s="15" t="s">
        <v>361</v>
      </c>
      <c r="P16" s="15" t="s">
        <v>29</v>
      </c>
    </row>
    <row r="17" spans="1:20" s="73" customFormat="1" ht="17.45" customHeight="1" x14ac:dyDescent="0.35">
      <c r="A17" s="72"/>
      <c r="B17" s="72"/>
      <c r="C17" s="79"/>
      <c r="D17" s="200" t="s">
        <v>10</v>
      </c>
      <c r="E17" s="201">
        <v>0</v>
      </c>
      <c r="F17" s="202">
        <v>0</v>
      </c>
      <c r="G17" s="203">
        <v>0</v>
      </c>
      <c r="H17" s="204">
        <v>0</v>
      </c>
      <c r="I17" s="205">
        <v>0</v>
      </c>
      <c r="J17" s="206">
        <v>0</v>
      </c>
      <c r="K17" s="206">
        <v>0</v>
      </c>
      <c r="M17" s="15" t="s">
        <v>6</v>
      </c>
      <c r="N17" s="15" t="s">
        <v>1</v>
      </c>
      <c r="O17" s="15" t="s">
        <v>361</v>
      </c>
      <c r="P17" s="15" t="s">
        <v>30</v>
      </c>
      <c r="T17" s="74" t="s">
        <v>5</v>
      </c>
    </row>
    <row r="18" spans="1:20" s="73" customFormat="1" ht="17.45" customHeight="1" x14ac:dyDescent="0.35">
      <c r="A18" s="81"/>
      <c r="B18" s="81"/>
      <c r="C18" s="154" t="str">
        <f>$T$19</f>
        <v>UG (Other)</v>
      </c>
      <c r="D18" s="350" t="s">
        <v>11</v>
      </c>
      <c r="E18" s="345">
        <v>37.909999999999997</v>
      </c>
      <c r="F18" s="346">
        <v>0</v>
      </c>
      <c r="G18" s="347">
        <v>3.63</v>
      </c>
      <c r="H18" s="348">
        <v>41.54</v>
      </c>
      <c r="I18" s="342">
        <v>0</v>
      </c>
      <c r="J18" s="344">
        <v>0</v>
      </c>
      <c r="K18" s="344">
        <v>0</v>
      </c>
      <c r="M18" s="15" t="s">
        <v>6</v>
      </c>
      <c r="N18" s="15" t="s">
        <v>1</v>
      </c>
      <c r="O18" s="15" t="s">
        <v>343</v>
      </c>
      <c r="P18" s="15" t="s">
        <v>29</v>
      </c>
      <c r="T18" s="73" t="s">
        <v>341</v>
      </c>
    </row>
    <row r="19" spans="1:20" s="73" customFormat="1" ht="17.45" customHeight="1" x14ac:dyDescent="0.35">
      <c r="A19" s="81"/>
      <c r="B19" s="81"/>
      <c r="C19" s="278"/>
      <c r="D19" s="351" t="s">
        <v>10</v>
      </c>
      <c r="E19" s="352">
        <v>9.56</v>
      </c>
      <c r="F19" s="353">
        <v>0</v>
      </c>
      <c r="G19" s="354">
        <v>0</v>
      </c>
      <c r="H19" s="355">
        <v>9.56</v>
      </c>
      <c r="I19" s="342">
        <v>0</v>
      </c>
      <c r="J19" s="241">
        <v>0</v>
      </c>
      <c r="K19" s="241">
        <v>0</v>
      </c>
      <c r="M19" s="15" t="s">
        <v>6</v>
      </c>
      <c r="N19" s="15" t="s">
        <v>1</v>
      </c>
      <c r="O19" s="15" t="s">
        <v>343</v>
      </c>
      <c r="P19" s="15" t="s">
        <v>30</v>
      </c>
      <c r="T19" s="73" t="s">
        <v>342</v>
      </c>
    </row>
    <row r="20" spans="1:20" s="73" customFormat="1" ht="17.45" customHeight="1" x14ac:dyDescent="0.35">
      <c r="A20" s="81"/>
      <c r="B20" s="72"/>
      <c r="C20" s="72" t="str">
        <f>$T$12</f>
        <v>PGT (UG fee)</v>
      </c>
      <c r="D20" s="78" t="s">
        <v>11</v>
      </c>
      <c r="E20" s="195">
        <v>0.77</v>
      </c>
      <c r="F20" s="221">
        <v>0</v>
      </c>
      <c r="G20" s="196">
        <v>0</v>
      </c>
      <c r="H20" s="197">
        <v>0.77</v>
      </c>
      <c r="I20" s="231">
        <v>0</v>
      </c>
      <c r="J20" s="222">
        <v>0</v>
      </c>
      <c r="K20" s="222">
        <v>0</v>
      </c>
      <c r="M20" s="15" t="s">
        <v>6</v>
      </c>
      <c r="N20" s="15" t="s">
        <v>1</v>
      </c>
      <c r="O20" s="15" t="s">
        <v>37</v>
      </c>
      <c r="P20" s="15" t="s">
        <v>29</v>
      </c>
    </row>
    <row r="21" spans="1:20" s="73" customFormat="1" ht="17.45" customHeight="1" x14ac:dyDescent="0.35">
      <c r="A21" s="81"/>
      <c r="B21" s="72"/>
      <c r="C21" s="79"/>
      <c r="D21" s="200" t="s">
        <v>10</v>
      </c>
      <c r="E21" s="201">
        <v>2.37</v>
      </c>
      <c r="F21" s="202">
        <v>0</v>
      </c>
      <c r="G21" s="203">
        <v>0</v>
      </c>
      <c r="H21" s="204">
        <v>2.37</v>
      </c>
      <c r="I21" s="205">
        <v>0</v>
      </c>
      <c r="J21" s="205">
        <v>0</v>
      </c>
      <c r="K21" s="206">
        <v>0</v>
      </c>
      <c r="M21" s="15" t="s">
        <v>6</v>
      </c>
      <c r="N21" s="15" t="s">
        <v>1</v>
      </c>
      <c r="O21" s="15" t="s">
        <v>37</v>
      </c>
      <c r="P21" s="15" t="s">
        <v>30</v>
      </c>
    </row>
    <row r="22" spans="1:20" s="73" customFormat="1" ht="17.45" customHeight="1" x14ac:dyDescent="0.35">
      <c r="A22" s="72"/>
      <c r="B22" s="72"/>
      <c r="C22" s="72" t="str">
        <f>$T$13</f>
        <v>PGT (Masters' loan)</v>
      </c>
      <c r="D22" s="78" t="s">
        <v>11</v>
      </c>
      <c r="E22" s="195">
        <v>2.42</v>
      </c>
      <c r="F22" s="221">
        <v>0</v>
      </c>
      <c r="G22" s="196">
        <v>0</v>
      </c>
      <c r="H22" s="197">
        <v>2.42</v>
      </c>
      <c r="I22" s="199">
        <v>0</v>
      </c>
      <c r="J22" s="222">
        <v>0</v>
      </c>
      <c r="K22" s="222">
        <v>0</v>
      </c>
      <c r="M22" s="15" t="s">
        <v>6</v>
      </c>
      <c r="N22" s="15" t="s">
        <v>1</v>
      </c>
      <c r="O22" s="15" t="s">
        <v>41</v>
      </c>
      <c r="P22" s="15" t="s">
        <v>29</v>
      </c>
    </row>
    <row r="23" spans="1:20" s="73" customFormat="1" ht="17.45" customHeight="1" x14ac:dyDescent="0.35">
      <c r="A23" s="72"/>
      <c r="B23" s="72"/>
      <c r="C23" s="79"/>
      <c r="D23" s="200" t="s">
        <v>10</v>
      </c>
      <c r="E23" s="201">
        <v>282.31</v>
      </c>
      <c r="F23" s="202">
        <v>0</v>
      </c>
      <c r="G23" s="203">
        <v>0</v>
      </c>
      <c r="H23" s="204">
        <v>282.31</v>
      </c>
      <c r="I23" s="206">
        <v>0</v>
      </c>
      <c r="J23" s="206">
        <v>0</v>
      </c>
      <c r="K23" s="206">
        <v>0</v>
      </c>
      <c r="M23" s="15" t="s">
        <v>6</v>
      </c>
      <c r="N23" s="15" t="s">
        <v>1</v>
      </c>
      <c r="O23" s="15" t="s">
        <v>41</v>
      </c>
      <c r="P23" s="15" t="s">
        <v>30</v>
      </c>
    </row>
    <row r="24" spans="1:20" s="73" customFormat="1" ht="17.45" customHeight="1" x14ac:dyDescent="0.35">
      <c r="A24" s="72"/>
      <c r="B24" s="72"/>
      <c r="C24" s="154" t="str">
        <f>$T$14</f>
        <v>PGT (Other)</v>
      </c>
      <c r="D24" s="207" t="s">
        <v>11</v>
      </c>
      <c r="E24" s="208">
        <v>85.86</v>
      </c>
      <c r="F24" s="209">
        <v>0</v>
      </c>
      <c r="G24" s="210">
        <v>0</v>
      </c>
      <c r="H24" s="211">
        <v>85.86</v>
      </c>
      <c r="I24" s="212">
        <v>87841.648799999995</v>
      </c>
      <c r="J24" s="199">
        <v>0</v>
      </c>
      <c r="K24" s="199">
        <v>0</v>
      </c>
      <c r="M24" s="15" t="s">
        <v>6</v>
      </c>
      <c r="N24" s="15" t="s">
        <v>1</v>
      </c>
      <c r="O24" s="15" t="s">
        <v>42</v>
      </c>
      <c r="P24" s="15" t="s">
        <v>29</v>
      </c>
    </row>
    <row r="25" spans="1:20" s="73" customFormat="1" ht="17.45" customHeight="1" x14ac:dyDescent="0.35">
      <c r="A25" s="184"/>
      <c r="B25" s="184"/>
      <c r="C25" s="184"/>
      <c r="D25" s="174" t="s">
        <v>10</v>
      </c>
      <c r="E25" s="223">
        <v>54.12</v>
      </c>
      <c r="F25" s="224">
        <v>0</v>
      </c>
      <c r="G25" s="225">
        <v>0</v>
      </c>
      <c r="H25" s="226">
        <v>54.12</v>
      </c>
      <c r="I25" s="227">
        <v>55369.089599999999</v>
      </c>
      <c r="J25" s="206">
        <v>0</v>
      </c>
      <c r="K25" s="228">
        <v>0</v>
      </c>
      <c r="M25" s="15" t="s">
        <v>6</v>
      </c>
      <c r="N25" s="15" t="s">
        <v>1</v>
      </c>
      <c r="O25" s="15" t="s">
        <v>42</v>
      </c>
      <c r="P25" s="15" t="s">
        <v>30</v>
      </c>
    </row>
    <row r="26" spans="1:20" s="73" customFormat="1" ht="17.45" customHeight="1" x14ac:dyDescent="0.35">
      <c r="A26" s="194" t="s">
        <v>7</v>
      </c>
      <c r="B26" s="194" t="s">
        <v>173</v>
      </c>
      <c r="C26" s="72" t="str">
        <f>$T$18</f>
        <v>UG (Level 4 and 5)</v>
      </c>
      <c r="D26" s="78" t="s">
        <v>11</v>
      </c>
      <c r="E26" s="195">
        <v>4917.79</v>
      </c>
      <c r="F26" s="221">
        <v>0</v>
      </c>
      <c r="G26" s="196">
        <v>-17</v>
      </c>
      <c r="H26" s="197">
        <v>4900.79</v>
      </c>
      <c r="I26" s="229">
        <v>0</v>
      </c>
      <c r="J26" s="230">
        <v>0</v>
      </c>
      <c r="K26" s="230">
        <v>0</v>
      </c>
      <c r="M26" s="15" t="s">
        <v>7</v>
      </c>
      <c r="N26" s="15" t="s">
        <v>2</v>
      </c>
      <c r="O26" s="15" t="s">
        <v>361</v>
      </c>
      <c r="P26" s="15" t="s">
        <v>29</v>
      </c>
    </row>
    <row r="27" spans="1:20" s="73" customFormat="1" ht="17.45" customHeight="1" x14ac:dyDescent="0.35">
      <c r="A27" s="72"/>
      <c r="B27" s="72"/>
      <c r="C27" s="79"/>
      <c r="D27" s="200" t="s">
        <v>10</v>
      </c>
      <c r="E27" s="201">
        <v>0</v>
      </c>
      <c r="F27" s="202">
        <v>0</v>
      </c>
      <c r="G27" s="203">
        <v>0</v>
      </c>
      <c r="H27" s="204">
        <v>0</v>
      </c>
      <c r="I27" s="205">
        <v>0</v>
      </c>
      <c r="J27" s="206">
        <v>0</v>
      </c>
      <c r="K27" s="227">
        <v>0</v>
      </c>
      <c r="M27" s="15" t="s">
        <v>7</v>
      </c>
      <c r="N27" s="15" t="s">
        <v>2</v>
      </c>
      <c r="O27" s="15" t="s">
        <v>361</v>
      </c>
      <c r="P27" s="15" t="s">
        <v>30</v>
      </c>
    </row>
    <row r="28" spans="1:20" s="73" customFormat="1" ht="17.45" customHeight="1" x14ac:dyDescent="0.35">
      <c r="A28" s="81"/>
      <c r="B28" s="81"/>
      <c r="C28" s="154" t="str">
        <f>$T$19</f>
        <v>UG (Other)</v>
      </c>
      <c r="D28" s="350" t="s">
        <v>11</v>
      </c>
      <c r="E28" s="345">
        <v>223063.6</v>
      </c>
      <c r="F28" s="347">
        <v>-16.871257145076701</v>
      </c>
      <c r="G28" s="347">
        <v>-700</v>
      </c>
      <c r="H28" s="348">
        <v>222346.72874285499</v>
      </c>
      <c r="I28" s="358">
        <v>0</v>
      </c>
      <c r="J28" s="359">
        <v>0</v>
      </c>
      <c r="K28" s="359">
        <v>0</v>
      </c>
      <c r="M28" s="15" t="s">
        <v>7</v>
      </c>
      <c r="N28" s="15" t="s">
        <v>2</v>
      </c>
      <c r="O28" s="15" t="s">
        <v>343</v>
      </c>
      <c r="P28" s="15" t="s">
        <v>29</v>
      </c>
    </row>
    <row r="29" spans="1:20" s="73" customFormat="1" ht="17.45" customHeight="1" x14ac:dyDescent="0.35">
      <c r="A29" s="81"/>
      <c r="B29" s="81"/>
      <c r="C29" s="278"/>
      <c r="D29" s="351" t="s">
        <v>10</v>
      </c>
      <c r="E29" s="352">
        <v>460.54</v>
      </c>
      <c r="F29" s="353">
        <v>0</v>
      </c>
      <c r="G29" s="354">
        <v>0</v>
      </c>
      <c r="H29" s="355">
        <v>460.54</v>
      </c>
      <c r="I29" s="360">
        <v>0</v>
      </c>
      <c r="J29" s="362">
        <v>0</v>
      </c>
      <c r="K29" s="361">
        <v>529515.07579999999</v>
      </c>
      <c r="M29" s="15" t="s">
        <v>7</v>
      </c>
      <c r="N29" s="15" t="s">
        <v>2</v>
      </c>
      <c r="O29" s="15" t="s">
        <v>343</v>
      </c>
      <c r="P29" s="15" t="s">
        <v>30</v>
      </c>
    </row>
    <row r="30" spans="1:20" s="73" customFormat="1" ht="17.45" customHeight="1" x14ac:dyDescent="0.35">
      <c r="A30" s="72"/>
      <c r="B30" s="72"/>
      <c r="C30" s="72" t="str">
        <f>$T$12</f>
        <v>PGT (UG fee)</v>
      </c>
      <c r="D30" s="78" t="s">
        <v>11</v>
      </c>
      <c r="E30" s="195">
        <v>4188.13</v>
      </c>
      <c r="F30" s="221">
        <v>0</v>
      </c>
      <c r="G30" s="196">
        <v>0</v>
      </c>
      <c r="H30" s="197">
        <v>4188.13</v>
      </c>
      <c r="I30" s="198">
        <v>0</v>
      </c>
      <c r="J30" s="222">
        <v>0</v>
      </c>
      <c r="K30" s="222">
        <v>0</v>
      </c>
      <c r="M30" s="15" t="s">
        <v>7</v>
      </c>
      <c r="N30" s="15" t="s">
        <v>2</v>
      </c>
      <c r="O30" s="15" t="s">
        <v>37</v>
      </c>
      <c r="P30" s="15" t="s">
        <v>29</v>
      </c>
    </row>
    <row r="31" spans="1:20" s="73" customFormat="1" ht="17.45" customHeight="1" x14ac:dyDescent="0.35">
      <c r="A31" s="72"/>
      <c r="B31" s="72"/>
      <c r="C31" s="79"/>
      <c r="D31" s="200" t="s">
        <v>10</v>
      </c>
      <c r="E31" s="201">
        <v>84</v>
      </c>
      <c r="F31" s="202">
        <v>0</v>
      </c>
      <c r="G31" s="203">
        <v>0</v>
      </c>
      <c r="H31" s="204">
        <v>84</v>
      </c>
      <c r="I31" s="205">
        <v>0</v>
      </c>
      <c r="J31" s="227">
        <v>75243</v>
      </c>
      <c r="K31" s="206">
        <v>0</v>
      </c>
      <c r="M31" s="15" t="s">
        <v>7</v>
      </c>
      <c r="N31" s="15" t="s">
        <v>2</v>
      </c>
      <c r="O31" s="15" t="s">
        <v>37</v>
      </c>
      <c r="P31" s="15" t="s">
        <v>30</v>
      </c>
    </row>
    <row r="32" spans="1:20" s="73" customFormat="1" ht="17.45" customHeight="1" x14ac:dyDescent="0.35">
      <c r="A32" s="72"/>
      <c r="B32" s="72"/>
      <c r="C32" s="154" t="str">
        <f>$T$13</f>
        <v>PGT (Masters' loan)</v>
      </c>
      <c r="D32" s="207" t="s">
        <v>11</v>
      </c>
      <c r="E32" s="208">
        <v>1190.06</v>
      </c>
      <c r="F32" s="209">
        <v>0</v>
      </c>
      <c r="G32" s="210">
        <v>0</v>
      </c>
      <c r="H32" s="211">
        <v>1190.06</v>
      </c>
      <c r="I32" s="199">
        <v>0</v>
      </c>
      <c r="J32" s="198">
        <v>0</v>
      </c>
      <c r="K32" s="199">
        <v>0</v>
      </c>
      <c r="M32" s="15" t="s">
        <v>7</v>
      </c>
      <c r="N32" s="15" t="s">
        <v>2</v>
      </c>
      <c r="O32" s="15" t="s">
        <v>41</v>
      </c>
      <c r="P32" s="15" t="s">
        <v>29</v>
      </c>
    </row>
    <row r="33" spans="1:16" s="73" customFormat="1" ht="17.45" customHeight="1" x14ac:dyDescent="0.35">
      <c r="A33" s="72"/>
      <c r="B33" s="72"/>
      <c r="C33" s="79"/>
      <c r="D33" s="200" t="s">
        <v>10</v>
      </c>
      <c r="E33" s="201">
        <v>6658.67</v>
      </c>
      <c r="F33" s="202">
        <v>0</v>
      </c>
      <c r="G33" s="203">
        <v>0</v>
      </c>
      <c r="H33" s="204">
        <v>6658.67</v>
      </c>
      <c r="I33" s="206">
        <v>0</v>
      </c>
      <c r="J33" s="227">
        <v>5964503.6524999999</v>
      </c>
      <c r="K33" s="206">
        <v>0</v>
      </c>
      <c r="M33" s="15" t="s">
        <v>7</v>
      </c>
      <c r="N33" s="15" t="s">
        <v>2</v>
      </c>
      <c r="O33" s="15" t="s">
        <v>41</v>
      </c>
      <c r="P33" s="15" t="s">
        <v>30</v>
      </c>
    </row>
    <row r="34" spans="1:16" s="73" customFormat="1" ht="17.45" customHeight="1" x14ac:dyDescent="0.35">
      <c r="A34" s="72"/>
      <c r="B34" s="72"/>
      <c r="C34" s="154" t="str">
        <f>$T$14</f>
        <v>PGT (Other)</v>
      </c>
      <c r="D34" s="207" t="s">
        <v>11</v>
      </c>
      <c r="E34" s="208">
        <v>301.51</v>
      </c>
      <c r="F34" s="209">
        <v>0</v>
      </c>
      <c r="G34" s="210">
        <v>0</v>
      </c>
      <c r="H34" s="211">
        <v>301.51</v>
      </c>
      <c r="I34" s="212">
        <v>308468.85080000001</v>
      </c>
      <c r="J34" s="199">
        <v>0</v>
      </c>
      <c r="K34" s="199">
        <v>0</v>
      </c>
      <c r="M34" s="15" t="s">
        <v>7</v>
      </c>
      <c r="N34" s="15" t="s">
        <v>2</v>
      </c>
      <c r="O34" s="15" t="s">
        <v>42</v>
      </c>
      <c r="P34" s="15" t="s">
        <v>29</v>
      </c>
    </row>
    <row r="35" spans="1:16" s="73" customFormat="1" ht="17.45" customHeight="1" x14ac:dyDescent="0.35">
      <c r="A35" s="72"/>
      <c r="B35" s="213"/>
      <c r="C35" s="213"/>
      <c r="D35" s="214" t="s">
        <v>10</v>
      </c>
      <c r="E35" s="215">
        <v>26.5</v>
      </c>
      <c r="F35" s="216">
        <v>0</v>
      </c>
      <c r="G35" s="217">
        <v>0</v>
      </c>
      <c r="H35" s="218">
        <v>26.5</v>
      </c>
      <c r="I35" s="219">
        <v>27111.62</v>
      </c>
      <c r="J35" s="219">
        <v>23737.375</v>
      </c>
      <c r="K35" s="220">
        <v>0</v>
      </c>
      <c r="M35" s="15" t="s">
        <v>7</v>
      </c>
      <c r="N35" s="15" t="s">
        <v>2</v>
      </c>
      <c r="O35" s="15" t="s">
        <v>42</v>
      </c>
      <c r="P35" s="15" t="s">
        <v>30</v>
      </c>
    </row>
    <row r="36" spans="1:16" s="73" customFormat="1" ht="17.45" customHeight="1" x14ac:dyDescent="0.35">
      <c r="A36" s="72"/>
      <c r="B36" s="72" t="s">
        <v>177</v>
      </c>
      <c r="C36" s="72" t="str">
        <f>$T$18</f>
        <v>UG (Level 4 and 5)</v>
      </c>
      <c r="D36" s="78" t="s">
        <v>11</v>
      </c>
      <c r="E36" s="195">
        <v>4586.75</v>
      </c>
      <c r="F36" s="221">
        <v>0</v>
      </c>
      <c r="G36" s="196">
        <v>0</v>
      </c>
      <c r="H36" s="197">
        <v>4586.75</v>
      </c>
      <c r="I36" s="198">
        <v>0</v>
      </c>
      <c r="J36" s="222">
        <v>0</v>
      </c>
      <c r="K36" s="222">
        <v>0</v>
      </c>
      <c r="M36" s="15" t="s">
        <v>7</v>
      </c>
      <c r="N36" s="15" t="s">
        <v>1</v>
      </c>
      <c r="O36" s="15" t="s">
        <v>361</v>
      </c>
      <c r="P36" s="15" t="s">
        <v>29</v>
      </c>
    </row>
    <row r="37" spans="1:16" s="73" customFormat="1" ht="17.45" customHeight="1" x14ac:dyDescent="0.35">
      <c r="A37" s="72"/>
      <c r="B37" s="72"/>
      <c r="C37" s="79"/>
      <c r="D37" s="200" t="s">
        <v>10</v>
      </c>
      <c r="E37" s="201">
        <v>0</v>
      </c>
      <c r="F37" s="202">
        <v>0</v>
      </c>
      <c r="G37" s="203">
        <v>0</v>
      </c>
      <c r="H37" s="204">
        <v>0</v>
      </c>
      <c r="I37" s="205">
        <v>0</v>
      </c>
      <c r="J37" s="206">
        <v>0</v>
      </c>
      <c r="K37" s="206">
        <v>0</v>
      </c>
      <c r="M37" s="15" t="s">
        <v>7</v>
      </c>
      <c r="N37" s="15" t="s">
        <v>1</v>
      </c>
      <c r="O37" s="15" t="s">
        <v>361</v>
      </c>
      <c r="P37" s="15" t="s">
        <v>30</v>
      </c>
    </row>
    <row r="38" spans="1:16" s="73" customFormat="1" ht="17.45" customHeight="1" x14ac:dyDescent="0.35">
      <c r="A38" s="81"/>
      <c r="B38" s="81"/>
      <c r="C38" s="154" t="str">
        <f>$T$19</f>
        <v>UG (Other)</v>
      </c>
      <c r="D38" s="350" t="s">
        <v>11</v>
      </c>
      <c r="E38" s="345">
        <v>13058.96</v>
      </c>
      <c r="F38" s="346">
        <v>0</v>
      </c>
      <c r="G38" s="347">
        <v>0</v>
      </c>
      <c r="H38" s="348">
        <v>13058.96</v>
      </c>
      <c r="I38" s="358">
        <v>0</v>
      </c>
      <c r="J38" s="359">
        <v>0</v>
      </c>
      <c r="K38" s="359">
        <v>0</v>
      </c>
      <c r="M38" s="15" t="s">
        <v>7</v>
      </c>
      <c r="N38" s="15" t="s">
        <v>1</v>
      </c>
      <c r="O38" s="15" t="s">
        <v>343</v>
      </c>
      <c r="P38" s="15" t="s">
        <v>29</v>
      </c>
    </row>
    <row r="39" spans="1:16" s="73" customFormat="1" ht="17.45" customHeight="1" x14ac:dyDescent="0.35">
      <c r="A39" s="81"/>
      <c r="B39" s="81"/>
      <c r="C39" s="278"/>
      <c r="D39" s="351" t="s">
        <v>10</v>
      </c>
      <c r="E39" s="237">
        <v>18.45</v>
      </c>
      <c r="F39" s="238">
        <v>0</v>
      </c>
      <c r="G39" s="239">
        <v>0</v>
      </c>
      <c r="H39" s="240">
        <v>18.45</v>
      </c>
      <c r="I39" s="342">
        <v>0</v>
      </c>
      <c r="J39" s="241">
        <v>0</v>
      </c>
      <c r="K39" s="241">
        <v>0</v>
      </c>
      <c r="M39" s="15" t="s">
        <v>7</v>
      </c>
      <c r="N39" s="15" t="s">
        <v>1</v>
      </c>
      <c r="O39" s="15" t="s">
        <v>343</v>
      </c>
      <c r="P39" s="15" t="s">
        <v>30</v>
      </c>
    </row>
    <row r="40" spans="1:16" s="73" customFormat="1" ht="17.45" customHeight="1" x14ac:dyDescent="0.35">
      <c r="A40" s="72"/>
      <c r="B40" s="72"/>
      <c r="C40" s="72" t="str">
        <f>$T$12</f>
        <v>PGT (UG fee)</v>
      </c>
      <c r="D40" s="78" t="s">
        <v>11</v>
      </c>
      <c r="E40" s="195">
        <v>39.85</v>
      </c>
      <c r="F40" s="221">
        <v>0</v>
      </c>
      <c r="G40" s="196">
        <v>0</v>
      </c>
      <c r="H40" s="197">
        <v>39.85</v>
      </c>
      <c r="I40" s="231">
        <v>0</v>
      </c>
      <c r="J40" s="222">
        <v>0</v>
      </c>
      <c r="K40" s="222">
        <v>0</v>
      </c>
      <c r="M40" s="15" t="s">
        <v>7</v>
      </c>
      <c r="N40" s="15" t="s">
        <v>1</v>
      </c>
      <c r="O40" s="15" t="s">
        <v>37</v>
      </c>
      <c r="P40" s="15" t="s">
        <v>29</v>
      </c>
    </row>
    <row r="41" spans="1:16" s="73" customFormat="1" ht="17.45" customHeight="1" x14ac:dyDescent="0.35">
      <c r="A41" s="72"/>
      <c r="B41" s="72"/>
      <c r="C41" s="79"/>
      <c r="D41" s="200" t="s">
        <v>10</v>
      </c>
      <c r="E41" s="201">
        <v>0</v>
      </c>
      <c r="F41" s="202">
        <v>0</v>
      </c>
      <c r="G41" s="203">
        <v>0</v>
      </c>
      <c r="H41" s="204">
        <v>0</v>
      </c>
      <c r="I41" s="205">
        <v>0</v>
      </c>
      <c r="J41" s="227">
        <v>0</v>
      </c>
      <c r="K41" s="206">
        <v>0</v>
      </c>
      <c r="M41" s="15" t="s">
        <v>7</v>
      </c>
      <c r="N41" s="15" t="s">
        <v>1</v>
      </c>
      <c r="O41" s="15" t="s">
        <v>37</v>
      </c>
      <c r="P41" s="15" t="s">
        <v>30</v>
      </c>
    </row>
    <row r="42" spans="1:16" s="73" customFormat="1" ht="17.45" customHeight="1" x14ac:dyDescent="0.35">
      <c r="A42" s="72"/>
      <c r="B42" s="72"/>
      <c r="C42" s="154" t="str">
        <f>$T$13</f>
        <v>PGT (Masters' loan)</v>
      </c>
      <c r="D42" s="207" t="s">
        <v>11</v>
      </c>
      <c r="E42" s="208">
        <v>822.31</v>
      </c>
      <c r="F42" s="209">
        <v>0</v>
      </c>
      <c r="G42" s="210">
        <v>0</v>
      </c>
      <c r="H42" s="211">
        <v>822.31</v>
      </c>
      <c r="I42" s="199">
        <v>0</v>
      </c>
      <c r="J42" s="198">
        <v>0</v>
      </c>
      <c r="K42" s="199">
        <v>0</v>
      </c>
      <c r="M42" s="15" t="s">
        <v>7</v>
      </c>
      <c r="N42" s="15" t="s">
        <v>1</v>
      </c>
      <c r="O42" s="15" t="s">
        <v>41</v>
      </c>
      <c r="P42" s="15" t="s">
        <v>29</v>
      </c>
    </row>
    <row r="43" spans="1:16" s="73" customFormat="1" ht="17.45" customHeight="1" x14ac:dyDescent="0.35">
      <c r="A43" s="72"/>
      <c r="B43" s="72"/>
      <c r="C43" s="79"/>
      <c r="D43" s="200" t="s">
        <v>10</v>
      </c>
      <c r="E43" s="201">
        <v>1889.85</v>
      </c>
      <c r="F43" s="202">
        <v>0</v>
      </c>
      <c r="G43" s="203">
        <v>0</v>
      </c>
      <c r="H43" s="204">
        <v>1889.85</v>
      </c>
      <c r="I43" s="206">
        <v>0</v>
      </c>
      <c r="J43" s="227">
        <v>1692833.1375</v>
      </c>
      <c r="K43" s="206">
        <v>0</v>
      </c>
      <c r="M43" s="15" t="s">
        <v>7</v>
      </c>
      <c r="N43" s="15" t="s">
        <v>1</v>
      </c>
      <c r="O43" s="15" t="s">
        <v>41</v>
      </c>
      <c r="P43" s="15" t="s">
        <v>30</v>
      </c>
    </row>
    <row r="44" spans="1:16" s="73" customFormat="1" ht="17.45" customHeight="1" x14ac:dyDescent="0.35">
      <c r="A44" s="72"/>
      <c r="B44" s="72"/>
      <c r="C44" s="154" t="str">
        <f>$T$14</f>
        <v>PGT (Other)</v>
      </c>
      <c r="D44" s="207" t="s">
        <v>11</v>
      </c>
      <c r="E44" s="208">
        <v>1654.68</v>
      </c>
      <c r="F44" s="209">
        <v>0</v>
      </c>
      <c r="G44" s="210">
        <v>0</v>
      </c>
      <c r="H44" s="211">
        <v>1654.68</v>
      </c>
      <c r="I44" s="212">
        <v>1692870.0144</v>
      </c>
      <c r="J44" s="199">
        <v>0</v>
      </c>
      <c r="K44" s="199">
        <v>0</v>
      </c>
      <c r="M44" s="15" t="s">
        <v>7</v>
      </c>
      <c r="N44" s="15" t="s">
        <v>1</v>
      </c>
      <c r="O44" s="15" t="s">
        <v>42</v>
      </c>
      <c r="P44" s="15" t="s">
        <v>29</v>
      </c>
    </row>
    <row r="45" spans="1:16" s="73" customFormat="1" ht="17.45" customHeight="1" x14ac:dyDescent="0.35">
      <c r="A45" s="184"/>
      <c r="B45" s="184"/>
      <c r="C45" s="184"/>
      <c r="D45" s="174" t="s">
        <v>10</v>
      </c>
      <c r="E45" s="223">
        <v>722.59</v>
      </c>
      <c r="F45" s="224">
        <v>0</v>
      </c>
      <c r="G45" s="225">
        <v>0</v>
      </c>
      <c r="H45" s="226">
        <v>722.59</v>
      </c>
      <c r="I45" s="232">
        <v>739267.37719999999</v>
      </c>
      <c r="J45" s="232">
        <v>647259.99250000005</v>
      </c>
      <c r="K45" s="228">
        <v>0</v>
      </c>
      <c r="M45" s="15" t="s">
        <v>7</v>
      </c>
      <c r="N45" s="15" t="s">
        <v>1</v>
      </c>
      <c r="O45" s="15" t="s">
        <v>42</v>
      </c>
      <c r="P45" s="15" t="s">
        <v>30</v>
      </c>
    </row>
    <row r="46" spans="1:16" s="73" customFormat="1" ht="17.45" customHeight="1" x14ac:dyDescent="0.35">
      <c r="A46" s="194" t="s">
        <v>198</v>
      </c>
      <c r="B46" s="72" t="s">
        <v>173</v>
      </c>
      <c r="C46" s="72" t="str">
        <f>$T$18</f>
        <v>UG (Level 4 and 5)</v>
      </c>
      <c r="D46" s="78" t="s">
        <v>11</v>
      </c>
      <c r="E46" s="195">
        <v>2409.06</v>
      </c>
      <c r="F46" s="221">
        <v>0</v>
      </c>
      <c r="G46" s="196">
        <v>0</v>
      </c>
      <c r="H46" s="197">
        <v>2409.06</v>
      </c>
      <c r="I46" s="229">
        <v>0</v>
      </c>
      <c r="J46" s="230">
        <v>0</v>
      </c>
      <c r="K46" s="230">
        <v>0</v>
      </c>
      <c r="M46" s="15" t="s">
        <v>199</v>
      </c>
      <c r="N46" s="15" t="s">
        <v>2</v>
      </c>
      <c r="O46" s="15" t="s">
        <v>361</v>
      </c>
      <c r="P46" s="15" t="s">
        <v>29</v>
      </c>
    </row>
    <row r="47" spans="1:16" s="73" customFormat="1" ht="17.45" customHeight="1" x14ac:dyDescent="0.35">
      <c r="A47" s="72"/>
      <c r="B47" s="72"/>
      <c r="C47" s="79"/>
      <c r="D47" s="200" t="s">
        <v>10</v>
      </c>
      <c r="E47" s="201">
        <v>0</v>
      </c>
      <c r="F47" s="202">
        <v>0</v>
      </c>
      <c r="G47" s="203">
        <v>0</v>
      </c>
      <c r="H47" s="204">
        <v>0</v>
      </c>
      <c r="I47" s="205">
        <v>0</v>
      </c>
      <c r="J47" s="206">
        <v>0</v>
      </c>
      <c r="K47" s="227">
        <v>0</v>
      </c>
      <c r="M47" s="15" t="s">
        <v>199</v>
      </c>
      <c r="N47" s="15" t="s">
        <v>2</v>
      </c>
      <c r="O47" s="15" t="s">
        <v>361</v>
      </c>
      <c r="P47" s="15" t="s">
        <v>30</v>
      </c>
    </row>
    <row r="48" spans="1:16" s="73" customFormat="1" ht="17.45" customHeight="1" x14ac:dyDescent="0.35">
      <c r="A48" s="81"/>
      <c r="B48" s="81"/>
      <c r="C48" s="154" t="str">
        <f>$T$19</f>
        <v>UG (Other)</v>
      </c>
      <c r="D48" s="350" t="s">
        <v>11</v>
      </c>
      <c r="E48" s="345">
        <v>105103.65</v>
      </c>
      <c r="F48" s="346">
        <v>0</v>
      </c>
      <c r="G48" s="347">
        <v>0</v>
      </c>
      <c r="H48" s="348">
        <v>105103.65</v>
      </c>
      <c r="I48" s="358">
        <v>0</v>
      </c>
      <c r="J48" s="359">
        <v>0</v>
      </c>
      <c r="K48" s="359">
        <v>0</v>
      </c>
      <c r="M48" s="15" t="s">
        <v>199</v>
      </c>
      <c r="N48" s="15" t="s">
        <v>2</v>
      </c>
      <c r="O48" s="15" t="s">
        <v>343</v>
      </c>
      <c r="P48" s="15" t="s">
        <v>29</v>
      </c>
    </row>
    <row r="49" spans="1:16" s="73" customFormat="1" ht="17.45" customHeight="1" x14ac:dyDescent="0.35">
      <c r="A49" s="81"/>
      <c r="B49" s="81"/>
      <c r="C49" s="278"/>
      <c r="D49" s="351" t="s">
        <v>10</v>
      </c>
      <c r="E49" s="237">
        <v>245.96</v>
      </c>
      <c r="F49" s="238">
        <v>0</v>
      </c>
      <c r="G49" s="239">
        <v>0</v>
      </c>
      <c r="H49" s="240">
        <v>245.96</v>
      </c>
      <c r="I49" s="356">
        <v>0</v>
      </c>
      <c r="J49" s="241">
        <v>0</v>
      </c>
      <c r="K49" s="363">
        <v>216257.87040000001</v>
      </c>
      <c r="M49" s="15" t="s">
        <v>199</v>
      </c>
      <c r="N49" s="15" t="s">
        <v>2</v>
      </c>
      <c r="O49" s="15" t="s">
        <v>343</v>
      </c>
      <c r="P49" s="15" t="s">
        <v>30</v>
      </c>
    </row>
    <row r="50" spans="1:16" s="73" customFormat="1" ht="17.45" customHeight="1" x14ac:dyDescent="0.35">
      <c r="A50" s="72"/>
      <c r="B50" s="72"/>
      <c r="C50" s="72" t="str">
        <f>$T$12</f>
        <v>PGT (UG fee)</v>
      </c>
      <c r="D50" s="78" t="s">
        <v>11</v>
      </c>
      <c r="E50" s="195">
        <v>3117.05</v>
      </c>
      <c r="F50" s="221">
        <v>0</v>
      </c>
      <c r="G50" s="196">
        <v>0</v>
      </c>
      <c r="H50" s="197">
        <v>3117.05</v>
      </c>
      <c r="I50" s="198">
        <v>0</v>
      </c>
      <c r="J50" s="222">
        <v>0</v>
      </c>
      <c r="K50" s="222">
        <v>0</v>
      </c>
      <c r="M50" s="15" t="s">
        <v>199</v>
      </c>
      <c r="N50" s="15" t="s">
        <v>2</v>
      </c>
      <c r="O50" s="15" t="s">
        <v>37</v>
      </c>
      <c r="P50" s="15" t="s">
        <v>29</v>
      </c>
    </row>
    <row r="51" spans="1:16" s="73" customFormat="1" ht="17.45" customHeight="1" x14ac:dyDescent="0.35">
      <c r="A51" s="72"/>
      <c r="B51" s="72"/>
      <c r="C51" s="79"/>
      <c r="D51" s="200" t="s">
        <v>10</v>
      </c>
      <c r="E51" s="201">
        <v>10</v>
      </c>
      <c r="F51" s="202">
        <v>0</v>
      </c>
      <c r="G51" s="203">
        <v>0</v>
      </c>
      <c r="H51" s="204">
        <v>10</v>
      </c>
      <c r="I51" s="205">
        <v>0</v>
      </c>
      <c r="J51" s="227">
        <v>6849.9</v>
      </c>
      <c r="K51" s="206">
        <v>0</v>
      </c>
      <c r="M51" s="15" t="s">
        <v>199</v>
      </c>
      <c r="N51" s="15" t="s">
        <v>2</v>
      </c>
      <c r="O51" s="15" t="s">
        <v>37</v>
      </c>
      <c r="P51" s="15" t="s">
        <v>30</v>
      </c>
    </row>
    <row r="52" spans="1:16" s="73" customFormat="1" ht="17.45" customHeight="1" x14ac:dyDescent="0.35">
      <c r="A52" s="72"/>
      <c r="B52" s="72"/>
      <c r="C52" s="154" t="str">
        <f>$T$13</f>
        <v>PGT (Masters' loan)</v>
      </c>
      <c r="D52" s="207" t="s">
        <v>11</v>
      </c>
      <c r="E52" s="208">
        <v>423.84</v>
      </c>
      <c r="F52" s="209">
        <v>0</v>
      </c>
      <c r="G52" s="210">
        <v>0</v>
      </c>
      <c r="H52" s="211">
        <v>423.84</v>
      </c>
      <c r="I52" s="199">
        <v>0</v>
      </c>
      <c r="J52" s="198">
        <v>0</v>
      </c>
      <c r="K52" s="199">
        <v>0</v>
      </c>
      <c r="M52" s="15" t="s">
        <v>199</v>
      </c>
      <c r="N52" s="15" t="s">
        <v>2</v>
      </c>
      <c r="O52" s="15" t="s">
        <v>41</v>
      </c>
      <c r="P52" s="15" t="s">
        <v>29</v>
      </c>
    </row>
    <row r="53" spans="1:16" s="73" customFormat="1" ht="17.45" customHeight="1" x14ac:dyDescent="0.35">
      <c r="A53" s="72"/>
      <c r="B53" s="72"/>
      <c r="C53" s="79"/>
      <c r="D53" s="200" t="s">
        <v>10</v>
      </c>
      <c r="E53" s="201">
        <v>2501.61</v>
      </c>
      <c r="F53" s="202">
        <v>0</v>
      </c>
      <c r="G53" s="203">
        <v>0</v>
      </c>
      <c r="H53" s="204">
        <v>2501.61</v>
      </c>
      <c r="I53" s="206">
        <v>0</v>
      </c>
      <c r="J53" s="227">
        <v>1713577.8339</v>
      </c>
      <c r="K53" s="206">
        <v>0</v>
      </c>
      <c r="M53" s="15" t="s">
        <v>199</v>
      </c>
      <c r="N53" s="15" t="s">
        <v>2</v>
      </c>
      <c r="O53" s="15" t="s">
        <v>41</v>
      </c>
      <c r="P53" s="15" t="s">
        <v>30</v>
      </c>
    </row>
    <row r="54" spans="1:16" s="73" customFormat="1" ht="17.45" customHeight="1" x14ac:dyDescent="0.35">
      <c r="A54" s="72"/>
      <c r="B54" s="72"/>
      <c r="C54" s="154" t="str">
        <f>$T$14</f>
        <v>PGT (Other)</v>
      </c>
      <c r="D54" s="207" t="s">
        <v>11</v>
      </c>
      <c r="E54" s="208">
        <v>57</v>
      </c>
      <c r="F54" s="209">
        <v>0</v>
      </c>
      <c r="G54" s="210">
        <v>0</v>
      </c>
      <c r="H54" s="211">
        <v>57</v>
      </c>
      <c r="I54" s="212">
        <v>58315.56</v>
      </c>
      <c r="J54" s="199">
        <v>0</v>
      </c>
      <c r="K54" s="199">
        <v>0</v>
      </c>
      <c r="M54" s="15" t="s">
        <v>199</v>
      </c>
      <c r="N54" s="15" t="s">
        <v>2</v>
      </c>
      <c r="O54" s="15" t="s">
        <v>42</v>
      </c>
      <c r="P54" s="15" t="s">
        <v>29</v>
      </c>
    </row>
    <row r="55" spans="1:16" s="73" customFormat="1" ht="17.45" customHeight="1" x14ac:dyDescent="0.35">
      <c r="A55" s="72"/>
      <c r="B55" s="213"/>
      <c r="C55" s="213"/>
      <c r="D55" s="214" t="s">
        <v>10</v>
      </c>
      <c r="E55" s="215">
        <v>10</v>
      </c>
      <c r="F55" s="216">
        <v>0</v>
      </c>
      <c r="G55" s="217">
        <v>0</v>
      </c>
      <c r="H55" s="218">
        <v>10</v>
      </c>
      <c r="I55" s="219">
        <v>10230.799999999999</v>
      </c>
      <c r="J55" s="219">
        <v>6849.9</v>
      </c>
      <c r="K55" s="220">
        <v>0</v>
      </c>
      <c r="M55" s="15" t="s">
        <v>199</v>
      </c>
      <c r="N55" s="15" t="s">
        <v>2</v>
      </c>
      <c r="O55" s="15" t="s">
        <v>42</v>
      </c>
      <c r="P55" s="15" t="s">
        <v>30</v>
      </c>
    </row>
    <row r="56" spans="1:16" s="73" customFormat="1" ht="17.45" customHeight="1" x14ac:dyDescent="0.35">
      <c r="A56" s="72"/>
      <c r="B56" s="72" t="s">
        <v>177</v>
      </c>
      <c r="C56" s="72" t="str">
        <f>$T$18</f>
        <v>UG (Level 4 and 5)</v>
      </c>
      <c r="D56" s="78" t="s">
        <v>11</v>
      </c>
      <c r="E56" s="195">
        <v>557.17999999999995</v>
      </c>
      <c r="F56" s="221">
        <v>0</v>
      </c>
      <c r="G56" s="196">
        <v>0</v>
      </c>
      <c r="H56" s="197">
        <v>557.17999999999995</v>
      </c>
      <c r="I56" s="198">
        <v>0</v>
      </c>
      <c r="J56" s="222">
        <v>0</v>
      </c>
      <c r="K56" s="222">
        <v>0</v>
      </c>
      <c r="M56" s="15" t="s">
        <v>199</v>
      </c>
      <c r="N56" s="15" t="s">
        <v>1</v>
      </c>
      <c r="O56" s="15" t="s">
        <v>361</v>
      </c>
      <c r="P56" s="15" t="s">
        <v>29</v>
      </c>
    </row>
    <row r="57" spans="1:16" s="73" customFormat="1" ht="17.45" customHeight="1" x14ac:dyDescent="0.35">
      <c r="A57" s="72"/>
      <c r="B57" s="72"/>
      <c r="C57" s="79"/>
      <c r="D57" s="200" t="s">
        <v>10</v>
      </c>
      <c r="E57" s="201">
        <v>0</v>
      </c>
      <c r="F57" s="202">
        <v>0</v>
      </c>
      <c r="G57" s="203">
        <v>0</v>
      </c>
      <c r="H57" s="204">
        <v>0</v>
      </c>
      <c r="I57" s="205">
        <v>0</v>
      </c>
      <c r="J57" s="206">
        <v>0</v>
      </c>
      <c r="K57" s="206">
        <v>0</v>
      </c>
      <c r="M57" s="15" t="s">
        <v>199</v>
      </c>
      <c r="N57" s="15" t="s">
        <v>1</v>
      </c>
      <c r="O57" s="15" t="s">
        <v>361</v>
      </c>
      <c r="P57" s="15" t="s">
        <v>30</v>
      </c>
    </row>
    <row r="58" spans="1:16" s="73" customFormat="1" ht="17.45" customHeight="1" x14ac:dyDescent="0.35">
      <c r="A58" s="81"/>
      <c r="B58" s="81"/>
      <c r="C58" s="154" t="str">
        <f>$T$19</f>
        <v>UG (Other)</v>
      </c>
      <c r="D58" s="350" t="s">
        <v>11</v>
      </c>
      <c r="E58" s="345">
        <v>8247</v>
      </c>
      <c r="F58" s="346">
        <v>0</v>
      </c>
      <c r="G58" s="347">
        <v>0</v>
      </c>
      <c r="H58" s="348">
        <v>8247</v>
      </c>
      <c r="I58" s="358">
        <v>0</v>
      </c>
      <c r="J58" s="359">
        <v>0</v>
      </c>
      <c r="K58" s="359">
        <v>0</v>
      </c>
      <c r="M58" s="15" t="s">
        <v>199</v>
      </c>
      <c r="N58" s="15" t="s">
        <v>1</v>
      </c>
      <c r="O58" s="15" t="s">
        <v>343</v>
      </c>
      <c r="P58" s="15" t="s">
        <v>29</v>
      </c>
    </row>
    <row r="59" spans="1:16" s="73" customFormat="1" ht="17.45" customHeight="1" x14ac:dyDescent="0.35">
      <c r="A59" s="81"/>
      <c r="B59" s="81"/>
      <c r="C59" s="278"/>
      <c r="D59" s="351" t="s">
        <v>10</v>
      </c>
      <c r="E59" s="237">
        <v>12.33</v>
      </c>
      <c r="F59" s="238">
        <v>0</v>
      </c>
      <c r="G59" s="239">
        <v>0</v>
      </c>
      <c r="H59" s="240">
        <v>12.33</v>
      </c>
      <c r="I59" s="342">
        <v>0</v>
      </c>
      <c r="J59" s="241">
        <v>0</v>
      </c>
      <c r="K59" s="241">
        <v>0</v>
      </c>
      <c r="M59" s="15" t="s">
        <v>199</v>
      </c>
      <c r="N59" s="15" t="s">
        <v>1</v>
      </c>
      <c r="O59" s="15" t="s">
        <v>343</v>
      </c>
      <c r="P59" s="15" t="s">
        <v>30</v>
      </c>
    </row>
    <row r="60" spans="1:16" s="73" customFormat="1" ht="17.45" customHeight="1" x14ac:dyDescent="0.35">
      <c r="A60" s="72"/>
      <c r="B60" s="72"/>
      <c r="C60" s="72" t="str">
        <f>$T$12</f>
        <v>PGT (UG fee)</v>
      </c>
      <c r="D60" s="78" t="s">
        <v>11</v>
      </c>
      <c r="E60" s="195">
        <v>116.4</v>
      </c>
      <c r="F60" s="221">
        <v>0</v>
      </c>
      <c r="G60" s="196">
        <v>0</v>
      </c>
      <c r="H60" s="197">
        <v>116.4</v>
      </c>
      <c r="I60" s="231">
        <v>0</v>
      </c>
      <c r="J60" s="222">
        <v>0</v>
      </c>
      <c r="K60" s="222">
        <v>0</v>
      </c>
      <c r="M60" s="15" t="s">
        <v>199</v>
      </c>
      <c r="N60" s="15" t="s">
        <v>1</v>
      </c>
      <c r="O60" s="15" t="s">
        <v>37</v>
      </c>
      <c r="P60" s="15" t="s">
        <v>29</v>
      </c>
    </row>
    <row r="61" spans="1:16" s="73" customFormat="1" ht="17.45" customHeight="1" x14ac:dyDescent="0.35">
      <c r="A61" s="72"/>
      <c r="B61" s="72"/>
      <c r="C61" s="79"/>
      <c r="D61" s="200" t="s">
        <v>10</v>
      </c>
      <c r="E61" s="201">
        <v>0</v>
      </c>
      <c r="F61" s="202">
        <v>0</v>
      </c>
      <c r="G61" s="203">
        <v>0</v>
      </c>
      <c r="H61" s="204">
        <v>0</v>
      </c>
      <c r="I61" s="205">
        <v>0</v>
      </c>
      <c r="J61" s="227">
        <v>0</v>
      </c>
      <c r="K61" s="206">
        <v>0</v>
      </c>
      <c r="M61" s="15" t="s">
        <v>199</v>
      </c>
      <c r="N61" s="15" t="s">
        <v>1</v>
      </c>
      <c r="O61" s="15" t="s">
        <v>37</v>
      </c>
      <c r="P61" s="15" t="s">
        <v>30</v>
      </c>
    </row>
    <row r="62" spans="1:16" s="73" customFormat="1" ht="17.45" customHeight="1" x14ac:dyDescent="0.35">
      <c r="A62" s="72"/>
      <c r="B62" s="72"/>
      <c r="C62" s="154" t="str">
        <f>$T$13</f>
        <v>PGT (Masters' loan)</v>
      </c>
      <c r="D62" s="207" t="s">
        <v>11</v>
      </c>
      <c r="E62" s="208">
        <v>318.73</v>
      </c>
      <c r="F62" s="209">
        <v>0</v>
      </c>
      <c r="G62" s="210">
        <v>0</v>
      </c>
      <c r="H62" s="211">
        <v>318.73</v>
      </c>
      <c r="I62" s="199">
        <v>0</v>
      </c>
      <c r="J62" s="198">
        <v>0</v>
      </c>
      <c r="K62" s="199">
        <v>0</v>
      </c>
      <c r="M62" s="15" t="s">
        <v>199</v>
      </c>
      <c r="N62" s="15" t="s">
        <v>1</v>
      </c>
      <c r="O62" s="15" t="s">
        <v>41</v>
      </c>
      <c r="P62" s="15" t="s">
        <v>29</v>
      </c>
    </row>
    <row r="63" spans="1:16" s="73" customFormat="1" ht="17.45" customHeight="1" x14ac:dyDescent="0.35">
      <c r="A63" s="72"/>
      <c r="B63" s="72"/>
      <c r="C63" s="79"/>
      <c r="D63" s="200" t="s">
        <v>10</v>
      </c>
      <c r="E63" s="201">
        <v>1004.11</v>
      </c>
      <c r="F63" s="202">
        <v>0</v>
      </c>
      <c r="G63" s="203">
        <v>0</v>
      </c>
      <c r="H63" s="204">
        <v>1004.11</v>
      </c>
      <c r="I63" s="206">
        <v>0</v>
      </c>
      <c r="J63" s="227">
        <v>687805.30889999995</v>
      </c>
      <c r="K63" s="206">
        <v>0</v>
      </c>
      <c r="M63" s="15" t="s">
        <v>199</v>
      </c>
      <c r="N63" s="15" t="s">
        <v>1</v>
      </c>
      <c r="O63" s="15" t="s">
        <v>41</v>
      </c>
      <c r="P63" s="15" t="s">
        <v>30</v>
      </c>
    </row>
    <row r="64" spans="1:16" s="73" customFormat="1" ht="17.45" customHeight="1" x14ac:dyDescent="0.35">
      <c r="A64" s="72"/>
      <c r="B64" s="72"/>
      <c r="C64" s="154" t="str">
        <f>$T$14</f>
        <v>PGT (Other)</v>
      </c>
      <c r="D64" s="207" t="s">
        <v>11</v>
      </c>
      <c r="E64" s="208">
        <v>153.93</v>
      </c>
      <c r="F64" s="209">
        <v>0</v>
      </c>
      <c r="G64" s="210">
        <v>0</v>
      </c>
      <c r="H64" s="211">
        <v>153.93</v>
      </c>
      <c r="I64" s="212">
        <v>157482.70439999999</v>
      </c>
      <c r="J64" s="199">
        <v>0</v>
      </c>
      <c r="K64" s="199">
        <v>0</v>
      </c>
      <c r="M64" s="15" t="s">
        <v>199</v>
      </c>
      <c r="N64" s="15" t="s">
        <v>1</v>
      </c>
      <c r="O64" s="15" t="s">
        <v>42</v>
      </c>
      <c r="P64" s="15" t="s">
        <v>29</v>
      </c>
    </row>
    <row r="65" spans="1:16" s="73" customFormat="1" ht="17.45" customHeight="1" x14ac:dyDescent="0.35">
      <c r="A65" s="184"/>
      <c r="B65" s="184"/>
      <c r="C65" s="184"/>
      <c r="D65" s="174" t="s">
        <v>10</v>
      </c>
      <c r="E65" s="223">
        <v>160.18</v>
      </c>
      <c r="F65" s="224">
        <v>0</v>
      </c>
      <c r="G65" s="225">
        <v>0</v>
      </c>
      <c r="H65" s="226">
        <v>160.18</v>
      </c>
      <c r="I65" s="233">
        <v>163876.95439999999</v>
      </c>
      <c r="J65" s="233">
        <v>109721.6982</v>
      </c>
      <c r="K65" s="234">
        <v>0</v>
      </c>
      <c r="M65" s="15" t="s">
        <v>199</v>
      </c>
      <c r="N65" s="15" t="s">
        <v>1</v>
      </c>
      <c r="O65" s="15" t="s">
        <v>42</v>
      </c>
      <c r="P65" s="15" t="s">
        <v>30</v>
      </c>
    </row>
    <row r="66" spans="1:16" s="73" customFormat="1" ht="17.45" customHeight="1" x14ac:dyDescent="0.35">
      <c r="A66" s="194" t="s">
        <v>201</v>
      </c>
      <c r="B66" s="72" t="s">
        <v>173</v>
      </c>
      <c r="C66" s="72" t="str">
        <f>$T$18</f>
        <v>UG (Level 4 and 5)</v>
      </c>
      <c r="D66" s="78" t="s">
        <v>11</v>
      </c>
      <c r="E66" s="195">
        <v>5018.72</v>
      </c>
      <c r="F66" s="221">
        <v>0</v>
      </c>
      <c r="G66" s="196">
        <v>0</v>
      </c>
      <c r="H66" s="197">
        <v>5018.72</v>
      </c>
      <c r="I66" s="229">
        <v>0</v>
      </c>
      <c r="J66" s="230">
        <v>0</v>
      </c>
      <c r="K66" s="230">
        <v>0</v>
      </c>
      <c r="M66" s="15" t="s">
        <v>200</v>
      </c>
      <c r="N66" s="15" t="s">
        <v>2</v>
      </c>
      <c r="O66" s="15" t="s">
        <v>361</v>
      </c>
      <c r="P66" s="15" t="s">
        <v>29</v>
      </c>
    </row>
    <row r="67" spans="1:16" s="73" customFormat="1" ht="17.45" customHeight="1" x14ac:dyDescent="0.35">
      <c r="A67" s="72"/>
      <c r="B67" s="72"/>
      <c r="C67" s="79"/>
      <c r="D67" s="200" t="s">
        <v>10</v>
      </c>
      <c r="E67" s="201">
        <v>0</v>
      </c>
      <c r="F67" s="202">
        <v>0</v>
      </c>
      <c r="G67" s="203">
        <v>0</v>
      </c>
      <c r="H67" s="204">
        <v>0</v>
      </c>
      <c r="I67" s="205">
        <v>0</v>
      </c>
      <c r="J67" s="206">
        <v>0</v>
      </c>
      <c r="K67" s="227">
        <v>0</v>
      </c>
      <c r="M67" s="15" t="s">
        <v>200</v>
      </c>
      <c r="N67" s="15" t="s">
        <v>2</v>
      </c>
      <c r="O67" s="15" t="s">
        <v>361</v>
      </c>
      <c r="P67" s="15" t="s">
        <v>30</v>
      </c>
    </row>
    <row r="68" spans="1:16" s="73" customFormat="1" ht="17.45" customHeight="1" x14ac:dyDescent="0.35">
      <c r="A68" s="81"/>
      <c r="B68" s="81"/>
      <c r="C68" s="154" t="str">
        <f>$T$19</f>
        <v>UG (Other)</v>
      </c>
      <c r="D68" s="350" t="s">
        <v>11</v>
      </c>
      <c r="E68" s="345">
        <v>116697.96</v>
      </c>
      <c r="F68" s="346">
        <v>0</v>
      </c>
      <c r="G68" s="347">
        <v>0</v>
      </c>
      <c r="H68" s="348">
        <v>116697.96</v>
      </c>
      <c r="I68" s="358">
        <v>0</v>
      </c>
      <c r="J68" s="359">
        <v>0</v>
      </c>
      <c r="K68" s="359">
        <v>0</v>
      </c>
      <c r="M68" s="15" t="s">
        <v>200</v>
      </c>
      <c r="N68" s="15" t="s">
        <v>2</v>
      </c>
      <c r="O68" s="15" t="s">
        <v>343</v>
      </c>
      <c r="P68" s="15" t="s">
        <v>29</v>
      </c>
    </row>
    <row r="69" spans="1:16" s="73" customFormat="1" ht="17.45" customHeight="1" x14ac:dyDescent="0.35">
      <c r="A69" s="81"/>
      <c r="B69" s="81"/>
      <c r="C69" s="278"/>
      <c r="D69" s="351" t="s">
        <v>10</v>
      </c>
      <c r="E69" s="237">
        <v>1056.49</v>
      </c>
      <c r="F69" s="238">
        <v>0</v>
      </c>
      <c r="G69" s="239">
        <v>0</v>
      </c>
      <c r="H69" s="240">
        <v>1056.49</v>
      </c>
      <c r="I69" s="356">
        <v>0</v>
      </c>
      <c r="J69" s="241">
        <v>0</v>
      </c>
      <c r="K69" s="363">
        <v>928908.26760000002</v>
      </c>
      <c r="M69" s="15" t="s">
        <v>200</v>
      </c>
      <c r="N69" s="15" t="s">
        <v>2</v>
      </c>
      <c r="O69" s="15" t="s">
        <v>343</v>
      </c>
      <c r="P69" s="15" t="s">
        <v>30</v>
      </c>
    </row>
    <row r="70" spans="1:16" s="73" customFormat="1" ht="17.45" customHeight="1" x14ac:dyDescent="0.35">
      <c r="A70" s="72"/>
      <c r="B70" s="72"/>
      <c r="C70" s="72" t="str">
        <f>$T$12</f>
        <v>PGT (UG fee)</v>
      </c>
      <c r="D70" s="78" t="s">
        <v>11</v>
      </c>
      <c r="E70" s="195">
        <v>0</v>
      </c>
      <c r="F70" s="221">
        <v>0</v>
      </c>
      <c r="G70" s="196">
        <v>0</v>
      </c>
      <c r="H70" s="197">
        <v>0</v>
      </c>
      <c r="I70" s="198">
        <v>0</v>
      </c>
      <c r="J70" s="222">
        <v>0</v>
      </c>
      <c r="K70" s="222">
        <v>0</v>
      </c>
      <c r="M70" s="15" t="s">
        <v>200</v>
      </c>
      <c r="N70" s="15" t="s">
        <v>2</v>
      </c>
      <c r="O70" s="15" t="s">
        <v>37</v>
      </c>
      <c r="P70" s="15" t="s">
        <v>29</v>
      </c>
    </row>
    <row r="71" spans="1:16" s="73" customFormat="1" ht="17.45" customHeight="1" x14ac:dyDescent="0.35">
      <c r="A71" s="72"/>
      <c r="B71" s="72"/>
      <c r="C71" s="79"/>
      <c r="D71" s="200" t="s">
        <v>10</v>
      </c>
      <c r="E71" s="201">
        <v>0</v>
      </c>
      <c r="F71" s="202">
        <v>0</v>
      </c>
      <c r="G71" s="203">
        <v>0</v>
      </c>
      <c r="H71" s="204">
        <v>0</v>
      </c>
      <c r="I71" s="205">
        <v>0</v>
      </c>
      <c r="J71" s="227">
        <v>0</v>
      </c>
      <c r="K71" s="206">
        <v>0</v>
      </c>
      <c r="M71" s="15" t="s">
        <v>200</v>
      </c>
      <c r="N71" s="15" t="s">
        <v>2</v>
      </c>
      <c r="O71" s="15" t="s">
        <v>37</v>
      </c>
      <c r="P71" s="15" t="s">
        <v>30</v>
      </c>
    </row>
    <row r="72" spans="1:16" s="73" customFormat="1" ht="17.45" customHeight="1" x14ac:dyDescent="0.35">
      <c r="A72" s="72"/>
      <c r="B72" s="72"/>
      <c r="C72" s="154" t="str">
        <f>$T$13</f>
        <v>PGT (Masters' loan)</v>
      </c>
      <c r="D72" s="207" t="s">
        <v>11</v>
      </c>
      <c r="E72" s="208">
        <v>2285.96</v>
      </c>
      <c r="F72" s="209">
        <v>0</v>
      </c>
      <c r="G72" s="210">
        <v>0</v>
      </c>
      <c r="H72" s="211">
        <v>2285.96</v>
      </c>
      <c r="I72" s="199">
        <v>0</v>
      </c>
      <c r="J72" s="198">
        <v>0</v>
      </c>
      <c r="K72" s="199">
        <v>0</v>
      </c>
      <c r="M72" s="15" t="s">
        <v>200</v>
      </c>
      <c r="N72" s="15" t="s">
        <v>2</v>
      </c>
      <c r="O72" s="15" t="s">
        <v>41</v>
      </c>
      <c r="P72" s="15" t="s">
        <v>29</v>
      </c>
    </row>
    <row r="73" spans="1:16" s="73" customFormat="1" ht="17.45" customHeight="1" x14ac:dyDescent="0.35">
      <c r="A73" s="72"/>
      <c r="B73" s="72"/>
      <c r="C73" s="79"/>
      <c r="D73" s="200" t="s">
        <v>10</v>
      </c>
      <c r="E73" s="201">
        <v>4092.13</v>
      </c>
      <c r="F73" s="202">
        <v>0</v>
      </c>
      <c r="G73" s="203">
        <v>0</v>
      </c>
      <c r="H73" s="204">
        <v>4092.13</v>
      </c>
      <c r="I73" s="206">
        <v>0</v>
      </c>
      <c r="J73" s="227">
        <v>2803068.1286999998</v>
      </c>
      <c r="K73" s="206">
        <v>0</v>
      </c>
      <c r="M73" s="15" t="s">
        <v>200</v>
      </c>
      <c r="N73" s="15" t="s">
        <v>2</v>
      </c>
      <c r="O73" s="15" t="s">
        <v>41</v>
      </c>
      <c r="P73" s="15" t="s">
        <v>30</v>
      </c>
    </row>
    <row r="74" spans="1:16" s="73" customFormat="1" ht="17.45" customHeight="1" x14ac:dyDescent="0.35">
      <c r="A74" s="72"/>
      <c r="B74" s="72"/>
      <c r="C74" s="154" t="str">
        <f>$T$14</f>
        <v>PGT (Other)</v>
      </c>
      <c r="D74" s="207" t="s">
        <v>11</v>
      </c>
      <c r="E74" s="208">
        <v>193.5</v>
      </c>
      <c r="F74" s="209">
        <v>0</v>
      </c>
      <c r="G74" s="210">
        <v>0</v>
      </c>
      <c r="H74" s="211">
        <v>193.5</v>
      </c>
      <c r="I74" s="212">
        <v>197965.98</v>
      </c>
      <c r="J74" s="199">
        <v>0</v>
      </c>
      <c r="K74" s="199">
        <v>0</v>
      </c>
      <c r="M74" s="15" t="s">
        <v>200</v>
      </c>
      <c r="N74" s="15" t="s">
        <v>2</v>
      </c>
      <c r="O74" s="15" t="s">
        <v>42</v>
      </c>
      <c r="P74" s="15" t="s">
        <v>29</v>
      </c>
    </row>
    <row r="75" spans="1:16" s="73" customFormat="1" ht="17.45" customHeight="1" x14ac:dyDescent="0.35">
      <c r="A75" s="72"/>
      <c r="B75" s="213"/>
      <c r="C75" s="213"/>
      <c r="D75" s="214" t="s">
        <v>10</v>
      </c>
      <c r="E75" s="215">
        <v>44.5</v>
      </c>
      <c r="F75" s="216">
        <v>0</v>
      </c>
      <c r="G75" s="217">
        <v>0</v>
      </c>
      <c r="H75" s="218">
        <v>44.5</v>
      </c>
      <c r="I75" s="219">
        <v>45527.06</v>
      </c>
      <c r="J75" s="219">
        <v>30482.055</v>
      </c>
      <c r="K75" s="220">
        <v>0</v>
      </c>
      <c r="M75" s="15" t="s">
        <v>200</v>
      </c>
      <c r="N75" s="15" t="s">
        <v>2</v>
      </c>
      <c r="O75" s="15" t="s">
        <v>42</v>
      </c>
      <c r="P75" s="15" t="s">
        <v>30</v>
      </c>
    </row>
    <row r="76" spans="1:16" s="73" customFormat="1" ht="17.45" customHeight="1" x14ac:dyDescent="0.35">
      <c r="A76" s="72"/>
      <c r="B76" s="72" t="s">
        <v>177</v>
      </c>
      <c r="C76" s="72" t="str">
        <f>$T$18</f>
        <v>UG (Level 4 and 5)</v>
      </c>
      <c r="D76" s="78" t="s">
        <v>11</v>
      </c>
      <c r="E76" s="195">
        <v>112.7</v>
      </c>
      <c r="F76" s="221">
        <v>0</v>
      </c>
      <c r="G76" s="196">
        <v>0</v>
      </c>
      <c r="H76" s="197">
        <v>112.7</v>
      </c>
      <c r="I76" s="198">
        <v>0</v>
      </c>
      <c r="J76" s="222">
        <v>0</v>
      </c>
      <c r="K76" s="222">
        <v>0</v>
      </c>
      <c r="M76" s="15" t="s">
        <v>200</v>
      </c>
      <c r="N76" s="15" t="s">
        <v>1</v>
      </c>
      <c r="O76" s="15" t="s">
        <v>361</v>
      </c>
      <c r="P76" s="15" t="s">
        <v>29</v>
      </c>
    </row>
    <row r="77" spans="1:16" s="73" customFormat="1" ht="17.45" customHeight="1" x14ac:dyDescent="0.35">
      <c r="A77" s="72"/>
      <c r="B77" s="72"/>
      <c r="C77" s="79"/>
      <c r="D77" s="200" t="s">
        <v>10</v>
      </c>
      <c r="E77" s="201">
        <v>0</v>
      </c>
      <c r="F77" s="202">
        <v>0</v>
      </c>
      <c r="G77" s="203">
        <v>0</v>
      </c>
      <c r="H77" s="204">
        <v>0</v>
      </c>
      <c r="I77" s="205">
        <v>0</v>
      </c>
      <c r="J77" s="206">
        <v>0</v>
      </c>
      <c r="K77" s="206">
        <v>0</v>
      </c>
      <c r="M77" s="15" t="s">
        <v>200</v>
      </c>
      <c r="N77" s="15" t="s">
        <v>1</v>
      </c>
      <c r="O77" s="15" t="s">
        <v>361</v>
      </c>
      <c r="P77" s="15" t="s">
        <v>30</v>
      </c>
    </row>
    <row r="78" spans="1:16" s="73" customFormat="1" ht="17.45" customHeight="1" x14ac:dyDescent="0.35">
      <c r="A78" s="81"/>
      <c r="B78" s="81"/>
      <c r="C78" s="154" t="str">
        <f>$T$19</f>
        <v>UG (Other)</v>
      </c>
      <c r="D78" s="350" t="s">
        <v>11</v>
      </c>
      <c r="E78" s="345">
        <v>1782.96</v>
      </c>
      <c r="F78" s="346">
        <v>0</v>
      </c>
      <c r="G78" s="347">
        <v>0</v>
      </c>
      <c r="H78" s="348">
        <v>1782.96</v>
      </c>
      <c r="I78" s="358">
        <v>0</v>
      </c>
      <c r="J78" s="359">
        <v>0</v>
      </c>
      <c r="K78" s="359">
        <v>0</v>
      </c>
      <c r="M78" s="15" t="s">
        <v>200</v>
      </c>
      <c r="N78" s="15" t="s">
        <v>1</v>
      </c>
      <c r="O78" s="15" t="s">
        <v>343</v>
      </c>
      <c r="P78" s="15" t="s">
        <v>29</v>
      </c>
    </row>
    <row r="79" spans="1:16" s="73" customFormat="1" ht="17.45" customHeight="1" x14ac:dyDescent="0.35">
      <c r="A79" s="81"/>
      <c r="B79" s="81"/>
      <c r="C79" s="278"/>
      <c r="D79" s="351" t="s">
        <v>10</v>
      </c>
      <c r="E79" s="237">
        <v>140.38</v>
      </c>
      <c r="F79" s="238">
        <v>0</v>
      </c>
      <c r="G79" s="239">
        <v>0</v>
      </c>
      <c r="H79" s="240">
        <v>140.38</v>
      </c>
      <c r="I79" s="342">
        <v>0</v>
      </c>
      <c r="J79" s="241">
        <v>0</v>
      </c>
      <c r="K79" s="241">
        <v>0</v>
      </c>
      <c r="M79" s="15" t="s">
        <v>200</v>
      </c>
      <c r="N79" s="15" t="s">
        <v>1</v>
      </c>
      <c r="O79" s="15" t="s">
        <v>343</v>
      </c>
      <c r="P79" s="15" t="s">
        <v>30</v>
      </c>
    </row>
    <row r="80" spans="1:16" s="73" customFormat="1" ht="17.45" customHeight="1" x14ac:dyDescent="0.35">
      <c r="A80" s="72"/>
      <c r="B80" s="72"/>
      <c r="C80" s="72" t="str">
        <f>$T$12</f>
        <v>PGT (UG fee)</v>
      </c>
      <c r="D80" s="78" t="s">
        <v>11</v>
      </c>
      <c r="E80" s="195">
        <v>0</v>
      </c>
      <c r="F80" s="221">
        <v>0</v>
      </c>
      <c r="G80" s="196">
        <v>0</v>
      </c>
      <c r="H80" s="197">
        <v>0</v>
      </c>
      <c r="I80" s="231">
        <v>0</v>
      </c>
      <c r="J80" s="222">
        <v>0</v>
      </c>
      <c r="K80" s="222">
        <v>0</v>
      </c>
      <c r="M80" s="15" t="s">
        <v>200</v>
      </c>
      <c r="N80" s="15" t="s">
        <v>1</v>
      </c>
      <c r="O80" s="15" t="s">
        <v>37</v>
      </c>
      <c r="P80" s="15" t="s">
        <v>29</v>
      </c>
    </row>
    <row r="81" spans="1:16" s="73" customFormat="1" ht="17.45" customHeight="1" x14ac:dyDescent="0.35">
      <c r="A81" s="72"/>
      <c r="B81" s="72"/>
      <c r="C81" s="79"/>
      <c r="D81" s="200" t="s">
        <v>10</v>
      </c>
      <c r="E81" s="201">
        <v>0</v>
      </c>
      <c r="F81" s="202">
        <v>0</v>
      </c>
      <c r="G81" s="203">
        <v>0</v>
      </c>
      <c r="H81" s="204">
        <v>0</v>
      </c>
      <c r="I81" s="205">
        <v>0</v>
      </c>
      <c r="J81" s="227">
        <v>0</v>
      </c>
      <c r="K81" s="206">
        <v>0</v>
      </c>
      <c r="M81" s="15" t="s">
        <v>200</v>
      </c>
      <c r="N81" s="15" t="s">
        <v>1</v>
      </c>
      <c r="O81" s="15" t="s">
        <v>37</v>
      </c>
      <c r="P81" s="15" t="s">
        <v>30</v>
      </c>
    </row>
    <row r="82" spans="1:16" s="73" customFormat="1" ht="17.45" customHeight="1" x14ac:dyDescent="0.35">
      <c r="A82" s="72"/>
      <c r="B82" s="72"/>
      <c r="C82" s="154" t="str">
        <f>$T$13</f>
        <v>PGT (Masters' loan)</v>
      </c>
      <c r="D82" s="207" t="s">
        <v>11</v>
      </c>
      <c r="E82" s="208">
        <v>435.26</v>
      </c>
      <c r="F82" s="209">
        <v>0</v>
      </c>
      <c r="G82" s="210">
        <v>0</v>
      </c>
      <c r="H82" s="211">
        <v>435.26</v>
      </c>
      <c r="I82" s="199">
        <v>0</v>
      </c>
      <c r="J82" s="198">
        <v>0</v>
      </c>
      <c r="K82" s="199">
        <v>0</v>
      </c>
      <c r="M82" s="15" t="s">
        <v>200</v>
      </c>
      <c r="N82" s="15" t="s">
        <v>1</v>
      </c>
      <c r="O82" s="15" t="s">
        <v>41</v>
      </c>
      <c r="P82" s="15" t="s">
        <v>29</v>
      </c>
    </row>
    <row r="83" spans="1:16" s="73" customFormat="1" ht="17.45" customHeight="1" x14ac:dyDescent="0.35">
      <c r="A83" s="72"/>
      <c r="B83" s="72"/>
      <c r="C83" s="79"/>
      <c r="D83" s="200" t="s">
        <v>10</v>
      </c>
      <c r="E83" s="201">
        <v>1218.76</v>
      </c>
      <c r="F83" s="202">
        <v>0</v>
      </c>
      <c r="G83" s="203">
        <v>0</v>
      </c>
      <c r="H83" s="204">
        <v>1218.76</v>
      </c>
      <c r="I83" s="206">
        <v>0</v>
      </c>
      <c r="J83" s="227">
        <v>834838.41240000003</v>
      </c>
      <c r="K83" s="206">
        <v>0</v>
      </c>
      <c r="M83" s="15" t="s">
        <v>200</v>
      </c>
      <c r="N83" s="15" t="s">
        <v>1</v>
      </c>
      <c r="O83" s="15" t="s">
        <v>41</v>
      </c>
      <c r="P83" s="15" t="s">
        <v>30</v>
      </c>
    </row>
    <row r="84" spans="1:16" s="73" customFormat="1" ht="17.45" customHeight="1" x14ac:dyDescent="0.35">
      <c r="A84" s="72"/>
      <c r="B84" s="72"/>
      <c r="C84" s="154" t="str">
        <f>$T$14</f>
        <v>PGT (Other)</v>
      </c>
      <c r="D84" s="207" t="s">
        <v>11</v>
      </c>
      <c r="E84" s="208">
        <v>111.22</v>
      </c>
      <c r="F84" s="209">
        <v>0</v>
      </c>
      <c r="G84" s="210">
        <v>0</v>
      </c>
      <c r="H84" s="211">
        <v>111.22</v>
      </c>
      <c r="I84" s="212">
        <v>113786.95759999999</v>
      </c>
      <c r="J84" s="199">
        <v>0</v>
      </c>
      <c r="K84" s="199">
        <v>0</v>
      </c>
      <c r="M84" s="15" t="s">
        <v>200</v>
      </c>
      <c r="N84" s="15" t="s">
        <v>1</v>
      </c>
      <c r="O84" s="15" t="s">
        <v>42</v>
      </c>
      <c r="P84" s="15" t="s">
        <v>29</v>
      </c>
    </row>
    <row r="85" spans="1:16" s="73" customFormat="1" ht="17.45" customHeight="1" x14ac:dyDescent="0.35">
      <c r="A85" s="184"/>
      <c r="B85" s="184"/>
      <c r="C85" s="184"/>
      <c r="D85" s="174" t="s">
        <v>10</v>
      </c>
      <c r="E85" s="223">
        <v>21.37</v>
      </c>
      <c r="F85" s="224">
        <v>0</v>
      </c>
      <c r="G85" s="225">
        <v>0</v>
      </c>
      <c r="H85" s="226">
        <v>21.37</v>
      </c>
      <c r="I85" s="233">
        <v>21863.2196</v>
      </c>
      <c r="J85" s="233">
        <v>14638.2363</v>
      </c>
      <c r="K85" s="234">
        <v>0</v>
      </c>
      <c r="M85" s="15" t="s">
        <v>200</v>
      </c>
      <c r="N85" s="15" t="s">
        <v>1</v>
      </c>
      <c r="O85" s="15" t="s">
        <v>42</v>
      </c>
      <c r="P85" s="15" t="s">
        <v>30</v>
      </c>
    </row>
    <row r="86" spans="1:16" s="73" customFormat="1" ht="17.45" customHeight="1" x14ac:dyDescent="0.35">
      <c r="A86" s="194" t="s">
        <v>31</v>
      </c>
      <c r="B86" s="72" t="s">
        <v>173</v>
      </c>
      <c r="C86" s="72" t="str">
        <f>$T$18</f>
        <v>UG (Level 4 and 5)</v>
      </c>
      <c r="D86" s="78" t="s">
        <v>11</v>
      </c>
      <c r="E86" s="195">
        <v>15896.84</v>
      </c>
      <c r="F86" s="221">
        <v>0</v>
      </c>
      <c r="G86" s="196">
        <v>0</v>
      </c>
      <c r="H86" s="197">
        <v>15896.84</v>
      </c>
      <c r="I86" s="229">
        <v>0</v>
      </c>
      <c r="J86" s="230">
        <v>0</v>
      </c>
      <c r="K86" s="230">
        <v>0</v>
      </c>
      <c r="M86" s="15" t="s">
        <v>31</v>
      </c>
      <c r="N86" s="15" t="s">
        <v>2</v>
      </c>
      <c r="O86" s="15" t="s">
        <v>361</v>
      </c>
      <c r="P86" s="15" t="s">
        <v>29</v>
      </c>
    </row>
    <row r="87" spans="1:16" s="73" customFormat="1" ht="16.5" customHeight="1" x14ac:dyDescent="0.35">
      <c r="A87" s="72"/>
      <c r="B87" s="72"/>
      <c r="C87" s="79"/>
      <c r="D87" s="200" t="s">
        <v>10</v>
      </c>
      <c r="E87" s="201">
        <v>64</v>
      </c>
      <c r="F87" s="202">
        <v>0</v>
      </c>
      <c r="G87" s="203">
        <v>0</v>
      </c>
      <c r="H87" s="204">
        <v>64</v>
      </c>
      <c r="I87" s="364">
        <v>0</v>
      </c>
      <c r="J87" s="206">
        <v>0</v>
      </c>
      <c r="K87" s="227">
        <v>56271.360000000001</v>
      </c>
      <c r="M87" s="15" t="s">
        <v>31</v>
      </c>
      <c r="N87" s="15" t="s">
        <v>2</v>
      </c>
      <c r="O87" s="15" t="s">
        <v>361</v>
      </c>
      <c r="P87" s="15" t="s">
        <v>30</v>
      </c>
    </row>
    <row r="88" spans="1:16" s="73" customFormat="1" ht="16.5" customHeight="1" x14ac:dyDescent="0.35">
      <c r="A88" s="81"/>
      <c r="B88" s="81"/>
      <c r="C88" s="154" t="str">
        <f>$T$19</f>
        <v>UG (Other)</v>
      </c>
      <c r="D88" s="350" t="s">
        <v>11</v>
      </c>
      <c r="E88" s="345">
        <v>170533.02</v>
      </c>
      <c r="F88" s="346">
        <v>0</v>
      </c>
      <c r="G88" s="347">
        <v>0</v>
      </c>
      <c r="H88" s="348">
        <v>170533.02</v>
      </c>
      <c r="I88" s="358">
        <v>0</v>
      </c>
      <c r="J88" s="359">
        <v>0</v>
      </c>
      <c r="K88" s="359">
        <v>0</v>
      </c>
      <c r="M88" s="15" t="s">
        <v>31</v>
      </c>
      <c r="N88" s="15" t="s">
        <v>2</v>
      </c>
      <c r="O88" s="15" t="s">
        <v>343</v>
      </c>
      <c r="P88" s="15" t="s">
        <v>29</v>
      </c>
    </row>
    <row r="89" spans="1:16" s="73" customFormat="1" ht="16.5" customHeight="1" x14ac:dyDescent="0.35">
      <c r="A89" s="81"/>
      <c r="B89" s="81"/>
      <c r="C89" s="278"/>
      <c r="D89" s="351" t="s">
        <v>10</v>
      </c>
      <c r="E89" s="237">
        <v>356.72</v>
      </c>
      <c r="F89" s="238">
        <v>0</v>
      </c>
      <c r="G89" s="239">
        <v>0</v>
      </c>
      <c r="H89" s="240">
        <v>356.72</v>
      </c>
      <c r="I89" s="342">
        <v>0</v>
      </c>
      <c r="J89" s="241">
        <v>0</v>
      </c>
      <c r="K89" s="363">
        <v>313642.49280000001</v>
      </c>
      <c r="M89" s="15" t="s">
        <v>31</v>
      </c>
      <c r="N89" s="15" t="s">
        <v>2</v>
      </c>
      <c r="O89" s="15" t="s">
        <v>343</v>
      </c>
      <c r="P89" s="15" t="s">
        <v>30</v>
      </c>
    </row>
    <row r="90" spans="1:16" s="73" customFormat="1" ht="17.45" customHeight="1" x14ac:dyDescent="0.35">
      <c r="A90" s="72"/>
      <c r="B90" s="72"/>
      <c r="C90" s="72" t="str">
        <f>$T$12</f>
        <v>PGT (UG fee)</v>
      </c>
      <c r="D90" s="78" t="s">
        <v>11</v>
      </c>
      <c r="E90" s="195">
        <v>2144.3200000000002</v>
      </c>
      <c r="F90" s="221">
        <v>0</v>
      </c>
      <c r="G90" s="196">
        <v>0</v>
      </c>
      <c r="H90" s="197">
        <v>2144.3200000000002</v>
      </c>
      <c r="I90" s="231">
        <v>0</v>
      </c>
      <c r="J90" s="222">
        <v>0</v>
      </c>
      <c r="K90" s="222">
        <v>0</v>
      </c>
      <c r="M90" s="15" t="s">
        <v>31</v>
      </c>
      <c r="N90" s="15" t="s">
        <v>2</v>
      </c>
      <c r="O90" s="15" t="s">
        <v>37</v>
      </c>
      <c r="P90" s="15" t="s">
        <v>29</v>
      </c>
    </row>
    <row r="91" spans="1:16" s="73" customFormat="1" ht="17.45" customHeight="1" x14ac:dyDescent="0.35">
      <c r="A91" s="72"/>
      <c r="B91" s="72"/>
      <c r="C91" s="79"/>
      <c r="D91" s="200" t="s">
        <v>10</v>
      </c>
      <c r="E91" s="201">
        <v>291</v>
      </c>
      <c r="F91" s="202">
        <v>0</v>
      </c>
      <c r="G91" s="203">
        <v>0</v>
      </c>
      <c r="H91" s="204">
        <v>291</v>
      </c>
      <c r="I91" s="205">
        <v>0</v>
      </c>
      <c r="J91" s="227">
        <v>199332.09</v>
      </c>
      <c r="K91" s="206">
        <v>0</v>
      </c>
      <c r="M91" s="15" t="s">
        <v>31</v>
      </c>
      <c r="N91" s="15" t="s">
        <v>2</v>
      </c>
      <c r="O91" s="15" t="s">
        <v>37</v>
      </c>
      <c r="P91" s="15" t="s">
        <v>30</v>
      </c>
    </row>
    <row r="92" spans="1:16" s="73" customFormat="1" ht="17.45" customHeight="1" x14ac:dyDescent="0.35">
      <c r="A92" s="72"/>
      <c r="B92" s="72"/>
      <c r="C92" s="154" t="str">
        <f>$T$13</f>
        <v>PGT (Masters' loan)</v>
      </c>
      <c r="D92" s="207" t="s">
        <v>11</v>
      </c>
      <c r="E92" s="208">
        <v>2678.57</v>
      </c>
      <c r="F92" s="209">
        <v>0</v>
      </c>
      <c r="G92" s="210">
        <v>0</v>
      </c>
      <c r="H92" s="211">
        <v>2678.57</v>
      </c>
      <c r="I92" s="199">
        <v>0</v>
      </c>
      <c r="J92" s="198">
        <v>0</v>
      </c>
      <c r="K92" s="199">
        <v>0</v>
      </c>
      <c r="M92" s="15" t="s">
        <v>31</v>
      </c>
      <c r="N92" s="15" t="s">
        <v>2</v>
      </c>
      <c r="O92" s="15" t="s">
        <v>41</v>
      </c>
      <c r="P92" s="15" t="s">
        <v>29</v>
      </c>
    </row>
    <row r="93" spans="1:16" s="73" customFormat="1" ht="17.45" customHeight="1" x14ac:dyDescent="0.35">
      <c r="A93" s="72"/>
      <c r="B93" s="72"/>
      <c r="C93" s="79"/>
      <c r="D93" s="200" t="s">
        <v>10</v>
      </c>
      <c r="E93" s="201">
        <v>8291.2000000000007</v>
      </c>
      <c r="F93" s="202">
        <v>0</v>
      </c>
      <c r="G93" s="203">
        <v>0</v>
      </c>
      <c r="H93" s="204">
        <v>8291.2000000000007</v>
      </c>
      <c r="I93" s="206">
        <v>0</v>
      </c>
      <c r="J93" s="227">
        <v>5679389.0880000005</v>
      </c>
      <c r="K93" s="206">
        <v>0</v>
      </c>
      <c r="M93" s="15" t="s">
        <v>31</v>
      </c>
      <c r="N93" s="15" t="s">
        <v>2</v>
      </c>
      <c r="O93" s="15" t="s">
        <v>41</v>
      </c>
      <c r="P93" s="15" t="s">
        <v>30</v>
      </c>
    </row>
    <row r="94" spans="1:16" s="73" customFormat="1" ht="17.45" customHeight="1" x14ac:dyDescent="0.35">
      <c r="A94" s="72"/>
      <c r="B94" s="72"/>
      <c r="C94" s="154" t="str">
        <f>$T$14</f>
        <v>PGT (Other)</v>
      </c>
      <c r="D94" s="207" t="s">
        <v>11</v>
      </c>
      <c r="E94" s="208">
        <v>1117.96</v>
      </c>
      <c r="F94" s="209">
        <v>0</v>
      </c>
      <c r="G94" s="210">
        <v>0</v>
      </c>
      <c r="H94" s="211">
        <v>1117.96</v>
      </c>
      <c r="I94" s="212">
        <v>1143762.5168000001</v>
      </c>
      <c r="J94" s="199">
        <v>0</v>
      </c>
      <c r="K94" s="199">
        <v>0</v>
      </c>
      <c r="M94" s="15" t="s">
        <v>31</v>
      </c>
      <c r="N94" s="15" t="s">
        <v>2</v>
      </c>
      <c r="O94" s="15" t="s">
        <v>42</v>
      </c>
      <c r="P94" s="15" t="s">
        <v>29</v>
      </c>
    </row>
    <row r="95" spans="1:16" s="73" customFormat="1" ht="17.45" customHeight="1" x14ac:dyDescent="0.35">
      <c r="A95" s="72"/>
      <c r="B95" s="213"/>
      <c r="C95" s="213"/>
      <c r="D95" s="214" t="s">
        <v>10</v>
      </c>
      <c r="E95" s="215">
        <v>386.05</v>
      </c>
      <c r="F95" s="216">
        <v>0</v>
      </c>
      <c r="G95" s="217">
        <v>0</v>
      </c>
      <c r="H95" s="218">
        <v>386.05</v>
      </c>
      <c r="I95" s="219">
        <v>394960.03399999999</v>
      </c>
      <c r="J95" s="219">
        <v>264440.38949999999</v>
      </c>
      <c r="K95" s="220">
        <v>0</v>
      </c>
      <c r="M95" s="15" t="s">
        <v>31</v>
      </c>
      <c r="N95" s="15" t="s">
        <v>2</v>
      </c>
      <c r="O95" s="15" t="s">
        <v>42</v>
      </c>
      <c r="P95" s="15" t="s">
        <v>30</v>
      </c>
    </row>
    <row r="96" spans="1:16" s="73" customFormat="1" ht="17.45" customHeight="1" x14ac:dyDescent="0.35">
      <c r="A96" s="72"/>
      <c r="B96" s="236" t="s">
        <v>105</v>
      </c>
      <c r="C96" s="79" t="str">
        <f>$T$18</f>
        <v>UG (Level 4 and 5)</v>
      </c>
      <c r="D96" s="200" t="s">
        <v>11</v>
      </c>
      <c r="E96" s="237">
        <v>111.5</v>
      </c>
      <c r="F96" s="238">
        <v>0</v>
      </c>
      <c r="G96" s="239">
        <v>0</v>
      </c>
      <c r="H96" s="240">
        <v>111.5</v>
      </c>
      <c r="I96" s="241">
        <v>0</v>
      </c>
      <c r="J96" s="242">
        <v>0</v>
      </c>
      <c r="K96" s="242">
        <v>0</v>
      </c>
      <c r="M96" s="15" t="s">
        <v>31</v>
      </c>
      <c r="N96" s="15" t="s">
        <v>13</v>
      </c>
      <c r="O96" s="15" t="s">
        <v>361</v>
      </c>
      <c r="P96" s="15" t="s">
        <v>29</v>
      </c>
    </row>
    <row r="97" spans="1:16" s="73" customFormat="1" ht="17.45" customHeight="1" x14ac:dyDescent="0.35">
      <c r="A97" s="81"/>
      <c r="B97" s="123"/>
      <c r="C97" s="243" t="str">
        <f>$T$19</f>
        <v>UG (Other)</v>
      </c>
      <c r="D97" s="366" t="s">
        <v>11</v>
      </c>
      <c r="E97" s="244">
        <v>11343.5</v>
      </c>
      <c r="F97" s="245">
        <v>0</v>
      </c>
      <c r="G97" s="246">
        <v>0</v>
      </c>
      <c r="H97" s="270">
        <v>11343.5</v>
      </c>
      <c r="I97" s="241">
        <v>0</v>
      </c>
      <c r="J97" s="271">
        <v>0</v>
      </c>
      <c r="K97" s="271">
        <v>0</v>
      </c>
      <c r="M97" s="15" t="s">
        <v>31</v>
      </c>
      <c r="N97" s="15" t="s">
        <v>13</v>
      </c>
      <c r="O97" s="15" t="s">
        <v>343</v>
      </c>
      <c r="P97" s="15" t="s">
        <v>29</v>
      </c>
    </row>
    <row r="98" spans="1:16" s="73" customFormat="1" ht="17.45" customHeight="1" x14ac:dyDescent="0.35">
      <c r="A98" s="72"/>
      <c r="B98" s="236"/>
      <c r="C98" s="79" t="str">
        <f>$T$12</f>
        <v>PGT (UG fee)</v>
      </c>
      <c r="D98" s="200" t="s">
        <v>11</v>
      </c>
      <c r="E98" s="237">
        <v>4</v>
      </c>
      <c r="F98" s="238">
        <v>0</v>
      </c>
      <c r="G98" s="239">
        <v>0</v>
      </c>
      <c r="H98" s="240">
        <v>4</v>
      </c>
      <c r="I98" s="241">
        <v>0</v>
      </c>
      <c r="J98" s="242">
        <v>0</v>
      </c>
      <c r="K98" s="242">
        <v>0</v>
      </c>
      <c r="M98" s="15" t="s">
        <v>31</v>
      </c>
      <c r="N98" s="15" t="s">
        <v>13</v>
      </c>
      <c r="O98" s="15" t="s">
        <v>37</v>
      </c>
      <c r="P98" s="15" t="s">
        <v>29</v>
      </c>
    </row>
    <row r="99" spans="1:16" s="73" customFormat="1" ht="17.45" customHeight="1" x14ac:dyDescent="0.35">
      <c r="A99" s="72"/>
      <c r="B99" s="72"/>
      <c r="C99" s="243" t="str">
        <f>$T$13</f>
        <v>PGT (Masters' loan)</v>
      </c>
      <c r="D99" s="200" t="s">
        <v>11</v>
      </c>
      <c r="E99" s="244">
        <v>63</v>
      </c>
      <c r="F99" s="245">
        <v>0</v>
      </c>
      <c r="G99" s="246">
        <v>0</v>
      </c>
      <c r="H99" s="240">
        <v>63</v>
      </c>
      <c r="I99" s="247">
        <v>0</v>
      </c>
      <c r="J99" s="247">
        <v>0</v>
      </c>
      <c r="K99" s="247">
        <v>0</v>
      </c>
      <c r="M99" s="15" t="s">
        <v>31</v>
      </c>
      <c r="N99" s="15" t="s">
        <v>13</v>
      </c>
      <c r="O99" s="15" t="s">
        <v>41</v>
      </c>
      <c r="P99" s="15" t="s">
        <v>29</v>
      </c>
    </row>
    <row r="100" spans="1:16" s="73" customFormat="1" ht="17.45" customHeight="1" x14ac:dyDescent="0.35">
      <c r="A100" s="72"/>
      <c r="B100" s="213"/>
      <c r="C100" s="248" t="str">
        <f>$T$14</f>
        <v>PGT (Other)</v>
      </c>
      <c r="D100" s="249" t="s">
        <v>11</v>
      </c>
      <c r="E100" s="250">
        <v>0</v>
      </c>
      <c r="F100" s="251">
        <v>0</v>
      </c>
      <c r="G100" s="252">
        <v>0</v>
      </c>
      <c r="H100" s="253">
        <v>0</v>
      </c>
      <c r="I100" s="219">
        <v>0</v>
      </c>
      <c r="J100" s="254">
        <v>0</v>
      </c>
      <c r="K100" s="254">
        <v>0</v>
      </c>
      <c r="M100" s="15" t="s">
        <v>31</v>
      </c>
      <c r="N100" s="15" t="s">
        <v>13</v>
      </c>
      <c r="O100" s="15" t="s">
        <v>42</v>
      </c>
      <c r="P100" s="15" t="s">
        <v>29</v>
      </c>
    </row>
    <row r="101" spans="1:16" s="73" customFormat="1" ht="17.45" customHeight="1" x14ac:dyDescent="0.35">
      <c r="A101" s="72"/>
      <c r="B101" s="72" t="s">
        <v>177</v>
      </c>
      <c r="C101" s="72" t="str">
        <f>$T$18</f>
        <v>UG (Level 4 and 5)</v>
      </c>
      <c r="D101" s="78" t="s">
        <v>11</v>
      </c>
      <c r="E101" s="195">
        <v>5689.31</v>
      </c>
      <c r="F101" s="221">
        <v>0</v>
      </c>
      <c r="G101" s="196">
        <v>0</v>
      </c>
      <c r="H101" s="197">
        <v>5689.31</v>
      </c>
      <c r="I101" s="198">
        <v>0</v>
      </c>
      <c r="J101" s="222">
        <v>0</v>
      </c>
      <c r="K101" s="222">
        <v>0</v>
      </c>
      <c r="M101" s="15" t="s">
        <v>31</v>
      </c>
      <c r="N101" s="15" t="s">
        <v>1</v>
      </c>
      <c r="O101" s="15" t="s">
        <v>361</v>
      </c>
      <c r="P101" s="15" t="s">
        <v>29</v>
      </c>
    </row>
    <row r="102" spans="1:16" s="73" customFormat="1" ht="17.45" customHeight="1" x14ac:dyDescent="0.35">
      <c r="A102" s="72"/>
      <c r="B102" s="72"/>
      <c r="C102" s="79"/>
      <c r="D102" s="200" t="s">
        <v>10</v>
      </c>
      <c r="E102" s="201">
        <v>4</v>
      </c>
      <c r="F102" s="202">
        <v>0</v>
      </c>
      <c r="G102" s="203">
        <v>0</v>
      </c>
      <c r="H102" s="204">
        <v>4</v>
      </c>
      <c r="I102" s="205">
        <v>0</v>
      </c>
      <c r="J102" s="206">
        <v>0</v>
      </c>
      <c r="K102" s="206">
        <v>0</v>
      </c>
      <c r="M102" s="15" t="s">
        <v>31</v>
      </c>
      <c r="N102" s="15" t="s">
        <v>1</v>
      </c>
      <c r="O102" s="15" t="s">
        <v>361</v>
      </c>
      <c r="P102" s="15" t="s">
        <v>30</v>
      </c>
    </row>
    <row r="103" spans="1:16" s="73" customFormat="1" ht="17.45" customHeight="1" x14ac:dyDescent="0.35">
      <c r="A103" s="81"/>
      <c r="B103" s="81"/>
      <c r="C103" s="154" t="str">
        <f>$T$19</f>
        <v>UG (Other)</v>
      </c>
      <c r="D103" s="350" t="s">
        <v>11</v>
      </c>
      <c r="E103" s="345">
        <v>18693.990000000002</v>
      </c>
      <c r="F103" s="346">
        <v>0</v>
      </c>
      <c r="G103" s="347">
        <v>0</v>
      </c>
      <c r="H103" s="348">
        <v>18693.990000000002</v>
      </c>
      <c r="I103" s="342">
        <v>0</v>
      </c>
      <c r="J103" s="359">
        <v>0</v>
      </c>
      <c r="K103" s="359">
        <v>0</v>
      </c>
      <c r="M103" s="15" t="s">
        <v>31</v>
      </c>
      <c r="N103" s="15" t="s">
        <v>1</v>
      </c>
      <c r="O103" s="15" t="s">
        <v>343</v>
      </c>
      <c r="P103" s="15" t="s">
        <v>29</v>
      </c>
    </row>
    <row r="104" spans="1:16" s="73" customFormat="1" ht="17.45" customHeight="1" x14ac:dyDescent="0.35">
      <c r="A104" s="81"/>
      <c r="B104" s="81"/>
      <c r="C104" s="278"/>
      <c r="D104" s="351" t="s">
        <v>10</v>
      </c>
      <c r="E104" s="237">
        <v>65.52</v>
      </c>
      <c r="F104" s="238">
        <v>0</v>
      </c>
      <c r="G104" s="239">
        <v>0</v>
      </c>
      <c r="H104" s="240">
        <v>65.52</v>
      </c>
      <c r="I104" s="342">
        <v>0</v>
      </c>
      <c r="J104" s="241">
        <v>0</v>
      </c>
      <c r="K104" s="241">
        <v>0</v>
      </c>
      <c r="M104" s="15" t="s">
        <v>31</v>
      </c>
      <c r="N104" s="15" t="s">
        <v>1</v>
      </c>
      <c r="O104" s="15" t="s">
        <v>343</v>
      </c>
      <c r="P104" s="15" t="s">
        <v>30</v>
      </c>
    </row>
    <row r="105" spans="1:16" s="73" customFormat="1" ht="17.45" customHeight="1" x14ac:dyDescent="0.35">
      <c r="A105" s="72"/>
      <c r="B105" s="72"/>
      <c r="C105" s="72" t="str">
        <f>$T$12</f>
        <v>PGT (UG fee)</v>
      </c>
      <c r="D105" s="78" t="s">
        <v>11</v>
      </c>
      <c r="E105" s="195">
        <v>519.04</v>
      </c>
      <c r="F105" s="221">
        <v>0</v>
      </c>
      <c r="G105" s="196">
        <v>0</v>
      </c>
      <c r="H105" s="197">
        <v>519.04</v>
      </c>
      <c r="I105" s="231">
        <v>0</v>
      </c>
      <c r="J105" s="222">
        <v>0</v>
      </c>
      <c r="K105" s="222">
        <v>0</v>
      </c>
      <c r="M105" s="15" t="s">
        <v>31</v>
      </c>
      <c r="N105" s="15" t="s">
        <v>1</v>
      </c>
      <c r="O105" s="15" t="s">
        <v>37</v>
      </c>
      <c r="P105" s="15" t="s">
        <v>29</v>
      </c>
    </row>
    <row r="106" spans="1:16" s="73" customFormat="1" ht="17.45" customHeight="1" x14ac:dyDescent="0.35">
      <c r="A106" s="72"/>
      <c r="B106" s="72"/>
      <c r="C106" s="79"/>
      <c r="D106" s="200" t="s">
        <v>10</v>
      </c>
      <c r="E106" s="201">
        <v>2.97</v>
      </c>
      <c r="F106" s="202">
        <v>0</v>
      </c>
      <c r="G106" s="203">
        <v>0</v>
      </c>
      <c r="H106" s="204">
        <v>2.97</v>
      </c>
      <c r="I106" s="205">
        <v>0</v>
      </c>
      <c r="J106" s="227">
        <v>2034.4203</v>
      </c>
      <c r="K106" s="206">
        <v>0</v>
      </c>
      <c r="M106" s="15" t="s">
        <v>31</v>
      </c>
      <c r="N106" s="15" t="s">
        <v>1</v>
      </c>
      <c r="O106" s="15" t="s">
        <v>37</v>
      </c>
      <c r="P106" s="15" t="s">
        <v>30</v>
      </c>
    </row>
    <row r="107" spans="1:16" s="73" customFormat="1" ht="17.45" customHeight="1" x14ac:dyDescent="0.35">
      <c r="A107" s="72"/>
      <c r="B107" s="72"/>
      <c r="C107" s="154" t="str">
        <f>$T$13</f>
        <v>PGT (Masters' loan)</v>
      </c>
      <c r="D107" s="207" t="s">
        <v>11</v>
      </c>
      <c r="E107" s="208">
        <v>2246.5700000000002</v>
      </c>
      <c r="F107" s="209">
        <v>0</v>
      </c>
      <c r="G107" s="210">
        <v>0</v>
      </c>
      <c r="H107" s="211">
        <v>2246.5700000000002</v>
      </c>
      <c r="I107" s="199">
        <v>0</v>
      </c>
      <c r="J107" s="231">
        <v>0</v>
      </c>
      <c r="K107" s="199">
        <v>0</v>
      </c>
      <c r="M107" s="15" t="s">
        <v>31</v>
      </c>
      <c r="N107" s="15" t="s">
        <v>1</v>
      </c>
      <c r="O107" s="15" t="s">
        <v>41</v>
      </c>
      <c r="P107" s="15" t="s">
        <v>29</v>
      </c>
    </row>
    <row r="108" spans="1:16" s="73" customFormat="1" ht="17.45" customHeight="1" x14ac:dyDescent="0.35">
      <c r="A108" s="72"/>
      <c r="B108" s="72"/>
      <c r="C108" s="79"/>
      <c r="D108" s="200" t="s">
        <v>10</v>
      </c>
      <c r="E108" s="201">
        <v>4494.33</v>
      </c>
      <c r="F108" s="202">
        <v>0</v>
      </c>
      <c r="G108" s="203">
        <v>0</v>
      </c>
      <c r="H108" s="204">
        <v>4494.33</v>
      </c>
      <c r="I108" s="206">
        <v>0</v>
      </c>
      <c r="J108" s="232">
        <v>3078571.1066999999</v>
      </c>
      <c r="K108" s="228">
        <v>0</v>
      </c>
      <c r="M108" s="15" t="s">
        <v>31</v>
      </c>
      <c r="N108" s="15" t="s">
        <v>1</v>
      </c>
      <c r="O108" s="15" t="s">
        <v>41</v>
      </c>
      <c r="P108" s="15" t="s">
        <v>30</v>
      </c>
    </row>
    <row r="109" spans="1:16" s="73" customFormat="1" ht="17.45" customHeight="1" x14ac:dyDescent="0.35">
      <c r="A109" s="72"/>
      <c r="B109" s="72"/>
      <c r="C109" s="154" t="str">
        <f>$T$14</f>
        <v>PGT (Other)</v>
      </c>
      <c r="D109" s="207" t="s">
        <v>11</v>
      </c>
      <c r="E109" s="208">
        <v>2872.06</v>
      </c>
      <c r="F109" s="209">
        <v>0</v>
      </c>
      <c r="G109" s="210">
        <v>0</v>
      </c>
      <c r="H109" s="211">
        <v>2872.06</v>
      </c>
      <c r="I109" s="212">
        <v>2938347.1447999999</v>
      </c>
      <c r="J109" s="199">
        <v>0</v>
      </c>
      <c r="K109" s="199">
        <v>0</v>
      </c>
      <c r="M109" s="15" t="s">
        <v>31</v>
      </c>
      <c r="N109" s="15" t="s">
        <v>1</v>
      </c>
      <c r="O109" s="15" t="s">
        <v>42</v>
      </c>
      <c r="P109" s="15" t="s">
        <v>29</v>
      </c>
    </row>
    <row r="110" spans="1:16" s="73" customFormat="1" ht="17.45" customHeight="1" x14ac:dyDescent="0.35">
      <c r="A110" s="184"/>
      <c r="B110" s="184"/>
      <c r="C110" s="184"/>
      <c r="D110" s="174" t="s">
        <v>10</v>
      </c>
      <c r="E110" s="223">
        <v>659.42</v>
      </c>
      <c r="F110" s="224">
        <v>0</v>
      </c>
      <c r="G110" s="225">
        <v>0</v>
      </c>
      <c r="H110" s="226">
        <v>659.42</v>
      </c>
      <c r="I110" s="232">
        <v>674639.41359999997</v>
      </c>
      <c r="J110" s="232">
        <v>451696.10580000002</v>
      </c>
      <c r="K110" s="206">
        <v>0</v>
      </c>
      <c r="M110" s="15" t="s">
        <v>31</v>
      </c>
      <c r="N110" s="15" t="s">
        <v>1</v>
      </c>
      <c r="O110" s="15" t="s">
        <v>42</v>
      </c>
      <c r="P110" s="15" t="s">
        <v>30</v>
      </c>
    </row>
    <row r="111" spans="1:16" s="73" customFormat="1" ht="17.45" customHeight="1" x14ac:dyDescent="0.35">
      <c r="A111" s="194" t="s">
        <v>8</v>
      </c>
      <c r="B111" s="72" t="s">
        <v>173</v>
      </c>
      <c r="C111" s="72" t="str">
        <f>$T$18</f>
        <v>UG (Level 4 and 5)</v>
      </c>
      <c r="D111" s="78" t="s">
        <v>11</v>
      </c>
      <c r="E111" s="195">
        <v>12834.24</v>
      </c>
      <c r="F111" s="221">
        <v>0</v>
      </c>
      <c r="G111" s="196">
        <v>0</v>
      </c>
      <c r="H111" s="197">
        <v>12834.24</v>
      </c>
      <c r="I111" s="229">
        <v>0</v>
      </c>
      <c r="J111" s="230">
        <v>0</v>
      </c>
      <c r="K111" s="230">
        <v>0</v>
      </c>
      <c r="M111" s="15" t="s">
        <v>8</v>
      </c>
      <c r="N111" s="15" t="s">
        <v>2</v>
      </c>
      <c r="O111" s="15" t="s">
        <v>361</v>
      </c>
      <c r="P111" s="15" t="s">
        <v>29</v>
      </c>
    </row>
    <row r="112" spans="1:16" s="73" customFormat="1" ht="17.45" customHeight="1" x14ac:dyDescent="0.35">
      <c r="A112" s="72"/>
      <c r="B112" s="72"/>
      <c r="C112" s="79"/>
      <c r="D112" s="200" t="s">
        <v>10</v>
      </c>
      <c r="E112" s="201">
        <v>0</v>
      </c>
      <c r="F112" s="202">
        <v>0</v>
      </c>
      <c r="G112" s="203">
        <v>0</v>
      </c>
      <c r="H112" s="204">
        <v>0</v>
      </c>
      <c r="I112" s="364">
        <v>0</v>
      </c>
      <c r="J112" s="206">
        <v>0</v>
      </c>
      <c r="K112" s="227">
        <v>0</v>
      </c>
      <c r="M112" s="15" t="s">
        <v>8</v>
      </c>
      <c r="N112" s="15" t="s">
        <v>2</v>
      </c>
      <c r="O112" s="15" t="s">
        <v>361</v>
      </c>
      <c r="P112" s="15" t="s">
        <v>30</v>
      </c>
    </row>
    <row r="113" spans="1:16" s="73" customFormat="1" ht="17.45" customHeight="1" x14ac:dyDescent="0.35">
      <c r="A113" s="81"/>
      <c r="B113" s="81"/>
      <c r="C113" s="154" t="str">
        <f>$T$19</f>
        <v>UG (Other)</v>
      </c>
      <c r="D113" s="350" t="s">
        <v>11</v>
      </c>
      <c r="E113" s="345">
        <v>376728.93</v>
      </c>
      <c r="F113" s="346">
        <v>0</v>
      </c>
      <c r="G113" s="347">
        <v>0</v>
      </c>
      <c r="H113" s="348">
        <v>376728.93</v>
      </c>
      <c r="I113" s="365">
        <v>0</v>
      </c>
      <c r="J113" s="359">
        <v>0</v>
      </c>
      <c r="K113" s="359">
        <v>0</v>
      </c>
      <c r="M113" s="15" t="s">
        <v>8</v>
      </c>
      <c r="N113" s="15" t="s">
        <v>2</v>
      </c>
      <c r="O113" s="15" t="s">
        <v>343</v>
      </c>
      <c r="P113" s="15" t="s">
        <v>29</v>
      </c>
    </row>
    <row r="114" spans="1:16" s="73" customFormat="1" ht="17.45" customHeight="1" x14ac:dyDescent="0.35">
      <c r="A114" s="81"/>
      <c r="B114" s="81"/>
      <c r="C114" s="278"/>
      <c r="D114" s="351" t="s">
        <v>10</v>
      </c>
      <c r="E114" s="237">
        <v>977.29</v>
      </c>
      <c r="F114" s="238">
        <v>0</v>
      </c>
      <c r="G114" s="239">
        <v>0</v>
      </c>
      <c r="H114" s="240">
        <v>977.29</v>
      </c>
      <c r="I114" s="356">
        <v>0</v>
      </c>
      <c r="J114" s="241">
        <v>0</v>
      </c>
      <c r="K114" s="363">
        <v>660980.3186</v>
      </c>
      <c r="M114" s="15" t="s">
        <v>8</v>
      </c>
      <c r="N114" s="15" t="s">
        <v>2</v>
      </c>
      <c r="O114" s="15" t="s">
        <v>343</v>
      </c>
      <c r="P114" s="15" t="s">
        <v>30</v>
      </c>
    </row>
    <row r="115" spans="1:16" s="73" customFormat="1" ht="17.45" customHeight="1" x14ac:dyDescent="0.35">
      <c r="A115" s="72"/>
      <c r="B115" s="72"/>
      <c r="C115" s="72" t="str">
        <f>$T$12</f>
        <v>PGT (UG fee)</v>
      </c>
      <c r="D115" s="78" t="s">
        <v>11</v>
      </c>
      <c r="E115" s="195">
        <v>46.19</v>
      </c>
      <c r="F115" s="221">
        <v>0</v>
      </c>
      <c r="G115" s="196">
        <v>0</v>
      </c>
      <c r="H115" s="197">
        <v>46.19</v>
      </c>
      <c r="I115" s="231">
        <v>0</v>
      </c>
      <c r="J115" s="222">
        <v>0</v>
      </c>
      <c r="K115" s="222">
        <v>0</v>
      </c>
      <c r="M115" s="15" t="s">
        <v>8</v>
      </c>
      <c r="N115" s="15" t="s">
        <v>2</v>
      </c>
      <c r="O115" s="15" t="s">
        <v>37</v>
      </c>
      <c r="P115" s="15" t="s">
        <v>29</v>
      </c>
    </row>
    <row r="116" spans="1:16" s="73" customFormat="1" ht="17.45" customHeight="1" x14ac:dyDescent="0.35">
      <c r="A116" s="72"/>
      <c r="B116" s="72"/>
      <c r="C116" s="79"/>
      <c r="D116" s="200" t="s">
        <v>10</v>
      </c>
      <c r="E116" s="201">
        <v>0</v>
      </c>
      <c r="F116" s="202">
        <v>0</v>
      </c>
      <c r="G116" s="203">
        <v>0</v>
      </c>
      <c r="H116" s="204">
        <v>0</v>
      </c>
      <c r="I116" s="205">
        <v>0</v>
      </c>
      <c r="J116" s="206">
        <v>0</v>
      </c>
      <c r="K116" s="206">
        <v>0</v>
      </c>
      <c r="M116" s="15" t="s">
        <v>8</v>
      </c>
      <c r="N116" s="15" t="s">
        <v>2</v>
      </c>
      <c r="O116" s="15" t="s">
        <v>37</v>
      </c>
      <c r="P116" s="15" t="s">
        <v>30</v>
      </c>
    </row>
    <row r="117" spans="1:16" s="73" customFormat="1" ht="17.45" customHeight="1" x14ac:dyDescent="0.35">
      <c r="A117" s="72"/>
      <c r="B117" s="72"/>
      <c r="C117" s="154" t="str">
        <f>$T$13</f>
        <v>PGT (Masters' loan)</v>
      </c>
      <c r="D117" s="207" t="s">
        <v>11</v>
      </c>
      <c r="E117" s="208">
        <v>5718.57</v>
      </c>
      <c r="F117" s="209">
        <v>0</v>
      </c>
      <c r="G117" s="210">
        <v>0</v>
      </c>
      <c r="H117" s="211">
        <v>5718.57</v>
      </c>
      <c r="I117" s="231">
        <v>0</v>
      </c>
      <c r="J117" s="199">
        <v>0</v>
      </c>
      <c r="K117" s="199">
        <v>0</v>
      </c>
      <c r="M117" s="15" t="s">
        <v>8</v>
      </c>
      <c r="N117" s="15" t="s">
        <v>2</v>
      </c>
      <c r="O117" s="15" t="s">
        <v>41</v>
      </c>
      <c r="P117" s="15" t="s">
        <v>29</v>
      </c>
    </row>
    <row r="118" spans="1:16" s="73" customFormat="1" ht="17.45" customHeight="1" x14ac:dyDescent="0.35">
      <c r="A118" s="72"/>
      <c r="B118" s="72"/>
      <c r="C118" s="79"/>
      <c r="D118" s="200" t="s">
        <v>10</v>
      </c>
      <c r="E118" s="201">
        <v>14895.46</v>
      </c>
      <c r="F118" s="202">
        <v>0</v>
      </c>
      <c r="G118" s="203">
        <v>0</v>
      </c>
      <c r="H118" s="204">
        <v>14895.46</v>
      </c>
      <c r="I118" s="205">
        <v>0</v>
      </c>
      <c r="J118" s="206">
        <v>0</v>
      </c>
      <c r="K118" s="206">
        <v>0</v>
      </c>
      <c r="M118" s="15" t="s">
        <v>8</v>
      </c>
      <c r="N118" s="15" t="s">
        <v>2</v>
      </c>
      <c r="O118" s="15" t="s">
        <v>41</v>
      </c>
      <c r="P118" s="15" t="s">
        <v>30</v>
      </c>
    </row>
    <row r="119" spans="1:16" s="73" customFormat="1" ht="17.45" customHeight="1" x14ac:dyDescent="0.35">
      <c r="A119" s="72"/>
      <c r="B119" s="72"/>
      <c r="C119" s="154" t="str">
        <f>$T$14</f>
        <v>PGT (Other)</v>
      </c>
      <c r="D119" s="207" t="s">
        <v>11</v>
      </c>
      <c r="E119" s="208">
        <v>1363.03</v>
      </c>
      <c r="F119" s="209">
        <v>0</v>
      </c>
      <c r="G119" s="210">
        <v>0</v>
      </c>
      <c r="H119" s="211">
        <v>1363.03</v>
      </c>
      <c r="I119" s="231">
        <v>0</v>
      </c>
      <c r="J119" s="199">
        <v>0</v>
      </c>
      <c r="K119" s="199">
        <v>0</v>
      </c>
      <c r="M119" s="15" t="s">
        <v>8</v>
      </c>
      <c r="N119" s="15" t="s">
        <v>2</v>
      </c>
      <c r="O119" s="15" t="s">
        <v>42</v>
      </c>
      <c r="P119" s="15" t="s">
        <v>29</v>
      </c>
    </row>
    <row r="120" spans="1:16" s="73" customFormat="1" ht="17.45" customHeight="1" x14ac:dyDescent="0.35">
      <c r="A120" s="72"/>
      <c r="B120" s="213"/>
      <c r="C120" s="213"/>
      <c r="D120" s="214" t="s">
        <v>10</v>
      </c>
      <c r="E120" s="215">
        <v>144.94999999999999</v>
      </c>
      <c r="F120" s="216">
        <v>0</v>
      </c>
      <c r="G120" s="217">
        <v>0</v>
      </c>
      <c r="H120" s="218">
        <v>144.94999999999999</v>
      </c>
      <c r="I120" s="255">
        <v>0</v>
      </c>
      <c r="J120" s="220">
        <v>0</v>
      </c>
      <c r="K120" s="220">
        <v>0</v>
      </c>
      <c r="M120" s="15" t="s">
        <v>8</v>
      </c>
      <c r="N120" s="15" t="s">
        <v>2</v>
      </c>
      <c r="O120" s="15" t="s">
        <v>42</v>
      </c>
      <c r="P120" s="15" t="s">
        <v>30</v>
      </c>
    </row>
    <row r="121" spans="1:16" s="73" customFormat="1" ht="17.45" customHeight="1" x14ac:dyDescent="0.35">
      <c r="A121" s="72"/>
      <c r="B121" s="72" t="s">
        <v>177</v>
      </c>
      <c r="C121" s="72" t="str">
        <f>$T$18</f>
        <v>UG (Level 4 and 5)</v>
      </c>
      <c r="D121" s="78" t="s">
        <v>11</v>
      </c>
      <c r="E121" s="195">
        <v>3409.31</v>
      </c>
      <c r="F121" s="221">
        <v>0</v>
      </c>
      <c r="G121" s="196">
        <v>0</v>
      </c>
      <c r="H121" s="197">
        <v>3409.31</v>
      </c>
      <c r="I121" s="198">
        <v>0</v>
      </c>
      <c r="J121" s="222">
        <v>0</v>
      </c>
      <c r="K121" s="222">
        <v>0</v>
      </c>
      <c r="M121" s="15" t="s">
        <v>8</v>
      </c>
      <c r="N121" s="15" t="s">
        <v>1</v>
      </c>
      <c r="O121" s="15" t="s">
        <v>361</v>
      </c>
      <c r="P121" s="15" t="s">
        <v>29</v>
      </c>
    </row>
    <row r="122" spans="1:16" s="73" customFormat="1" ht="17.45" customHeight="1" x14ac:dyDescent="0.35">
      <c r="A122" s="72"/>
      <c r="B122" s="72"/>
      <c r="C122" s="79"/>
      <c r="D122" s="200" t="s">
        <v>10</v>
      </c>
      <c r="E122" s="201">
        <v>0</v>
      </c>
      <c r="F122" s="202">
        <v>0</v>
      </c>
      <c r="G122" s="203">
        <v>0</v>
      </c>
      <c r="H122" s="204">
        <v>0</v>
      </c>
      <c r="I122" s="205">
        <v>0</v>
      </c>
      <c r="J122" s="206">
        <v>0</v>
      </c>
      <c r="K122" s="206">
        <v>0</v>
      </c>
      <c r="M122" s="15" t="s">
        <v>8</v>
      </c>
      <c r="N122" s="15" t="s">
        <v>1</v>
      </c>
      <c r="O122" s="15" t="s">
        <v>361</v>
      </c>
      <c r="P122" s="15" t="s">
        <v>30</v>
      </c>
    </row>
    <row r="123" spans="1:16" s="73" customFormat="1" ht="17.45" customHeight="1" x14ac:dyDescent="0.35">
      <c r="A123" s="81"/>
      <c r="B123" s="81"/>
      <c r="C123" s="154" t="str">
        <f>$T$19</f>
        <v>UG (Other)</v>
      </c>
      <c r="D123" s="350" t="s">
        <v>11</v>
      </c>
      <c r="E123" s="345">
        <v>29991.54</v>
      </c>
      <c r="F123" s="346">
        <v>0</v>
      </c>
      <c r="G123" s="347">
        <v>0</v>
      </c>
      <c r="H123" s="348">
        <v>29991.54</v>
      </c>
      <c r="I123" s="342">
        <v>0</v>
      </c>
      <c r="J123" s="359">
        <v>0</v>
      </c>
      <c r="K123" s="359">
        <v>0</v>
      </c>
      <c r="M123" s="15" t="s">
        <v>8</v>
      </c>
      <c r="N123" s="15" t="s">
        <v>1</v>
      </c>
      <c r="O123" s="15" t="s">
        <v>343</v>
      </c>
      <c r="P123" s="15" t="s">
        <v>29</v>
      </c>
    </row>
    <row r="124" spans="1:16" s="73" customFormat="1" ht="17.45" customHeight="1" x14ac:dyDescent="0.35">
      <c r="A124" s="81"/>
      <c r="B124" s="81"/>
      <c r="C124" s="278"/>
      <c r="D124" s="351" t="s">
        <v>10</v>
      </c>
      <c r="E124" s="237">
        <v>118.23</v>
      </c>
      <c r="F124" s="238">
        <v>0</v>
      </c>
      <c r="G124" s="239">
        <v>0</v>
      </c>
      <c r="H124" s="240">
        <v>118.23</v>
      </c>
      <c r="I124" s="356">
        <v>0</v>
      </c>
      <c r="J124" s="241">
        <v>0</v>
      </c>
      <c r="K124" s="241">
        <v>0</v>
      </c>
      <c r="M124" s="15" t="s">
        <v>8</v>
      </c>
      <c r="N124" s="15" t="s">
        <v>1</v>
      </c>
      <c r="O124" s="15" t="s">
        <v>343</v>
      </c>
      <c r="P124" s="15" t="s">
        <v>30</v>
      </c>
    </row>
    <row r="125" spans="1:16" s="73" customFormat="1" ht="17.45" customHeight="1" x14ac:dyDescent="0.35">
      <c r="A125" s="72"/>
      <c r="B125" s="72"/>
      <c r="C125" s="72" t="str">
        <f>$T$12</f>
        <v>PGT (UG fee)</v>
      </c>
      <c r="D125" s="78" t="s">
        <v>11</v>
      </c>
      <c r="E125" s="195">
        <v>12.57</v>
      </c>
      <c r="F125" s="221">
        <v>0</v>
      </c>
      <c r="G125" s="196">
        <v>0</v>
      </c>
      <c r="H125" s="197">
        <v>12.57</v>
      </c>
      <c r="I125" s="198">
        <v>0</v>
      </c>
      <c r="J125" s="222">
        <v>0</v>
      </c>
      <c r="K125" s="222">
        <v>0</v>
      </c>
      <c r="M125" s="15" t="s">
        <v>8</v>
      </c>
      <c r="N125" s="15" t="s">
        <v>1</v>
      </c>
      <c r="O125" s="15" t="s">
        <v>37</v>
      </c>
      <c r="P125" s="15" t="s">
        <v>29</v>
      </c>
    </row>
    <row r="126" spans="1:16" s="73" customFormat="1" ht="17.45" customHeight="1" x14ac:dyDescent="0.35">
      <c r="A126" s="72"/>
      <c r="B126" s="72"/>
      <c r="C126" s="79"/>
      <c r="D126" s="200" t="s">
        <v>10</v>
      </c>
      <c r="E126" s="201">
        <v>0</v>
      </c>
      <c r="F126" s="202">
        <v>0</v>
      </c>
      <c r="G126" s="203">
        <v>0</v>
      </c>
      <c r="H126" s="204">
        <v>0</v>
      </c>
      <c r="I126" s="205">
        <v>0</v>
      </c>
      <c r="J126" s="206">
        <v>0</v>
      </c>
      <c r="K126" s="206">
        <v>0</v>
      </c>
      <c r="M126" s="15" t="s">
        <v>8</v>
      </c>
      <c r="N126" s="15" t="s">
        <v>1</v>
      </c>
      <c r="O126" s="15" t="s">
        <v>37</v>
      </c>
      <c r="P126" s="15" t="s">
        <v>30</v>
      </c>
    </row>
    <row r="127" spans="1:16" s="73" customFormat="1" ht="17.45" customHeight="1" x14ac:dyDescent="0.35">
      <c r="A127" s="72"/>
      <c r="B127" s="72"/>
      <c r="C127" s="154" t="str">
        <f>$T$13</f>
        <v>PGT (Masters' loan)</v>
      </c>
      <c r="D127" s="207" t="s">
        <v>11</v>
      </c>
      <c r="E127" s="208">
        <v>4047.57</v>
      </c>
      <c r="F127" s="209">
        <v>0</v>
      </c>
      <c r="G127" s="210">
        <v>0</v>
      </c>
      <c r="H127" s="211">
        <v>4047.57</v>
      </c>
      <c r="I127" s="198">
        <v>0</v>
      </c>
      <c r="J127" s="199">
        <v>0</v>
      </c>
      <c r="K127" s="199">
        <v>0</v>
      </c>
      <c r="M127" s="15" t="s">
        <v>8</v>
      </c>
      <c r="N127" s="15" t="s">
        <v>1</v>
      </c>
      <c r="O127" s="15" t="s">
        <v>41</v>
      </c>
      <c r="P127" s="15" t="s">
        <v>29</v>
      </c>
    </row>
    <row r="128" spans="1:16" s="73" customFormat="1" ht="17.45" customHeight="1" x14ac:dyDescent="0.35">
      <c r="A128" s="72"/>
      <c r="B128" s="72"/>
      <c r="C128" s="79"/>
      <c r="D128" s="200" t="s">
        <v>10</v>
      </c>
      <c r="E128" s="201">
        <v>7017.6</v>
      </c>
      <c r="F128" s="202">
        <v>0</v>
      </c>
      <c r="G128" s="203">
        <v>0</v>
      </c>
      <c r="H128" s="204">
        <v>7017.6</v>
      </c>
      <c r="I128" s="205">
        <v>0</v>
      </c>
      <c r="J128" s="206">
        <v>0</v>
      </c>
      <c r="K128" s="206">
        <v>0</v>
      </c>
      <c r="M128" s="15" t="s">
        <v>8</v>
      </c>
      <c r="N128" s="15" t="s">
        <v>1</v>
      </c>
      <c r="O128" s="15" t="s">
        <v>41</v>
      </c>
      <c r="P128" s="15" t="s">
        <v>30</v>
      </c>
    </row>
    <row r="129" spans="1:16" s="73" customFormat="1" ht="17.45" customHeight="1" x14ac:dyDescent="0.35">
      <c r="A129" s="72"/>
      <c r="B129" s="72"/>
      <c r="C129" s="154" t="str">
        <f>$T$14</f>
        <v>PGT (Other)</v>
      </c>
      <c r="D129" s="207" t="s">
        <v>11</v>
      </c>
      <c r="E129" s="208">
        <v>3942.75</v>
      </c>
      <c r="F129" s="209">
        <v>0</v>
      </c>
      <c r="G129" s="210">
        <v>0</v>
      </c>
      <c r="H129" s="211">
        <v>3942.75</v>
      </c>
      <c r="I129" s="231">
        <v>0</v>
      </c>
      <c r="J129" s="199">
        <v>0</v>
      </c>
      <c r="K129" s="199">
        <v>0</v>
      </c>
      <c r="M129" s="15" t="s">
        <v>8</v>
      </c>
      <c r="N129" s="15" t="s">
        <v>1</v>
      </c>
      <c r="O129" s="15" t="s">
        <v>42</v>
      </c>
      <c r="P129" s="15" t="s">
        <v>29</v>
      </c>
    </row>
    <row r="130" spans="1:16" s="73" customFormat="1" ht="17.45" customHeight="1" thickBot="1" x14ac:dyDescent="0.4">
      <c r="A130" s="72"/>
      <c r="B130" s="72"/>
      <c r="C130" s="72"/>
      <c r="D130" s="78" t="s">
        <v>10</v>
      </c>
      <c r="E130" s="256">
        <v>972.05</v>
      </c>
      <c r="F130" s="257">
        <v>0</v>
      </c>
      <c r="G130" s="258">
        <v>0</v>
      </c>
      <c r="H130" s="259">
        <v>972.05</v>
      </c>
      <c r="I130" s="235">
        <v>0</v>
      </c>
      <c r="J130" s="228">
        <v>0</v>
      </c>
      <c r="K130" s="228">
        <v>0</v>
      </c>
      <c r="M130" s="15" t="s">
        <v>8</v>
      </c>
      <c r="N130" s="15" t="s">
        <v>1</v>
      </c>
      <c r="O130" s="15" t="s">
        <v>42</v>
      </c>
      <c r="P130" s="15" t="s">
        <v>30</v>
      </c>
    </row>
    <row r="131" spans="1:16" s="73" customFormat="1" ht="17.45" customHeight="1" thickTop="1" x14ac:dyDescent="0.35">
      <c r="A131" s="260" t="s">
        <v>309</v>
      </c>
      <c r="B131" s="117" t="s">
        <v>176</v>
      </c>
      <c r="C131" s="261" t="str">
        <f>$T$18</f>
        <v>UG (Level 4 and 5)</v>
      </c>
      <c r="D131" s="262"/>
      <c r="E131" s="263">
        <v>41410.15</v>
      </c>
      <c r="F131" s="370">
        <v>0</v>
      </c>
      <c r="G131" s="264">
        <v>-17</v>
      </c>
      <c r="H131" s="265">
        <v>41393.15</v>
      </c>
      <c r="I131" s="266">
        <v>0</v>
      </c>
      <c r="J131" s="266">
        <v>0</v>
      </c>
      <c r="K131" s="267">
        <v>56271.360000000001</v>
      </c>
      <c r="M131" s="15" t="s">
        <v>195</v>
      </c>
      <c r="N131" s="15" t="s">
        <v>2</v>
      </c>
      <c r="O131" s="15" t="s">
        <v>361</v>
      </c>
      <c r="P131" s="15" t="s">
        <v>195</v>
      </c>
    </row>
    <row r="132" spans="1:16" s="73" customFormat="1" ht="17.45" customHeight="1" x14ac:dyDescent="0.35">
      <c r="A132" s="81"/>
      <c r="B132" s="123"/>
      <c r="C132" s="268" t="str">
        <f>$T$19</f>
        <v>UG (Other)</v>
      </c>
      <c r="D132" s="357"/>
      <c r="E132" s="244">
        <v>1033363.5</v>
      </c>
      <c r="F132" s="246">
        <v>-54.205759260695103</v>
      </c>
      <c r="G132" s="246">
        <v>973</v>
      </c>
      <c r="H132" s="270">
        <v>1034282.29424074</v>
      </c>
      <c r="I132" s="241">
        <v>0</v>
      </c>
      <c r="J132" s="271">
        <v>0</v>
      </c>
      <c r="K132" s="272">
        <v>2649304.0252</v>
      </c>
      <c r="M132" s="15" t="s">
        <v>195</v>
      </c>
      <c r="N132" s="15" t="s">
        <v>2</v>
      </c>
      <c r="O132" s="15" t="s">
        <v>343</v>
      </c>
      <c r="P132" s="15" t="s">
        <v>195</v>
      </c>
    </row>
    <row r="133" spans="1:16" s="73" customFormat="1" ht="17.45" customHeight="1" x14ac:dyDescent="0.35">
      <c r="A133" s="81"/>
      <c r="B133" s="123"/>
      <c r="C133" s="278" t="str">
        <f>$T$12</f>
        <v>PGT (UG fee)</v>
      </c>
      <c r="D133" s="279"/>
      <c r="E133" s="237">
        <v>12250</v>
      </c>
      <c r="F133" s="238">
        <v>0</v>
      </c>
      <c r="G133" s="239">
        <v>0</v>
      </c>
      <c r="H133" s="240">
        <v>12250</v>
      </c>
      <c r="I133" s="271">
        <v>0</v>
      </c>
      <c r="J133" s="363">
        <v>281424.99</v>
      </c>
      <c r="K133" s="241">
        <v>0</v>
      </c>
      <c r="M133" s="15" t="s">
        <v>195</v>
      </c>
      <c r="N133" s="15" t="s">
        <v>2</v>
      </c>
      <c r="O133" s="15" t="s">
        <v>37</v>
      </c>
      <c r="P133" s="15" t="s">
        <v>195</v>
      </c>
    </row>
    <row r="134" spans="1:16" s="73" customFormat="1" ht="17.45" customHeight="1" x14ac:dyDescent="0.35">
      <c r="A134" s="81"/>
      <c r="B134" s="123"/>
      <c r="C134" s="268" t="str">
        <f>$T$13</f>
        <v>PGT (Masters' loan)</v>
      </c>
      <c r="D134" s="269"/>
      <c r="E134" s="244">
        <v>49714</v>
      </c>
      <c r="F134" s="245">
        <v>0</v>
      </c>
      <c r="G134" s="246">
        <v>0</v>
      </c>
      <c r="H134" s="270">
        <v>49714</v>
      </c>
      <c r="I134" s="271">
        <v>0</v>
      </c>
      <c r="J134" s="272">
        <v>16160538.7031</v>
      </c>
      <c r="K134" s="271">
        <v>0</v>
      </c>
      <c r="M134" s="15" t="s">
        <v>195</v>
      </c>
      <c r="N134" s="15" t="s">
        <v>2</v>
      </c>
      <c r="O134" s="15" t="s">
        <v>41</v>
      </c>
      <c r="P134" s="15" t="s">
        <v>195</v>
      </c>
    </row>
    <row r="135" spans="1:16" s="73" customFormat="1" ht="17.45" customHeight="1" x14ac:dyDescent="0.35">
      <c r="A135" s="81"/>
      <c r="B135" s="273"/>
      <c r="C135" s="274" t="str">
        <f>$T$14</f>
        <v>PGT (Other)</v>
      </c>
      <c r="D135" s="275"/>
      <c r="E135" s="250">
        <v>3863</v>
      </c>
      <c r="F135" s="251">
        <v>0</v>
      </c>
      <c r="G135" s="252">
        <v>0</v>
      </c>
      <c r="H135" s="253">
        <v>3863</v>
      </c>
      <c r="I135" s="276">
        <v>2409373.8615999999</v>
      </c>
      <c r="J135" s="276">
        <v>325509.71950000001</v>
      </c>
      <c r="K135" s="277">
        <v>0</v>
      </c>
      <c r="M135" s="15" t="s">
        <v>195</v>
      </c>
      <c r="N135" s="15" t="s">
        <v>2</v>
      </c>
      <c r="O135" s="15" t="s">
        <v>42</v>
      </c>
      <c r="P135" s="15" t="s">
        <v>195</v>
      </c>
    </row>
    <row r="136" spans="1:16" s="73" customFormat="1" ht="17.45" customHeight="1" x14ac:dyDescent="0.35">
      <c r="A136" s="81"/>
      <c r="B136" s="81" t="s">
        <v>177</v>
      </c>
      <c r="C136" s="278" t="str">
        <f>$T$18</f>
        <v>UG (Level 4 and 5)</v>
      </c>
      <c r="D136" s="279"/>
      <c r="E136" s="237">
        <v>14364.98</v>
      </c>
      <c r="F136" s="238">
        <v>0</v>
      </c>
      <c r="G136" s="239">
        <v>0</v>
      </c>
      <c r="H136" s="240">
        <v>14364.98</v>
      </c>
      <c r="I136" s="241">
        <v>0</v>
      </c>
      <c r="J136" s="241">
        <v>0</v>
      </c>
      <c r="K136" s="241">
        <v>0</v>
      </c>
      <c r="M136" s="15" t="s">
        <v>195</v>
      </c>
      <c r="N136" s="15" t="s">
        <v>1</v>
      </c>
      <c r="O136" s="15" t="s">
        <v>361</v>
      </c>
      <c r="P136" s="15" t="s">
        <v>195</v>
      </c>
    </row>
    <row r="137" spans="1:16" s="73" customFormat="1" ht="17.45" customHeight="1" x14ac:dyDescent="0.35">
      <c r="A137" s="81"/>
      <c r="B137" s="81"/>
      <c r="C137" s="268" t="str">
        <f>$T$19</f>
        <v>UG (Other)</v>
      </c>
      <c r="D137" s="357"/>
      <c r="E137" s="244">
        <v>72176.83</v>
      </c>
      <c r="F137" s="245">
        <v>0</v>
      </c>
      <c r="G137" s="246">
        <v>3.63</v>
      </c>
      <c r="H137" s="270">
        <v>72180.459999999905</v>
      </c>
      <c r="I137" s="241">
        <v>0</v>
      </c>
      <c r="J137" s="271">
        <v>0</v>
      </c>
      <c r="K137" s="271">
        <v>0</v>
      </c>
      <c r="M137" s="15" t="s">
        <v>195</v>
      </c>
      <c r="N137" s="15" t="s">
        <v>1</v>
      </c>
      <c r="O137" s="15" t="s">
        <v>343</v>
      </c>
      <c r="P137" s="15" t="s">
        <v>195</v>
      </c>
    </row>
    <row r="138" spans="1:16" s="73" customFormat="1" ht="17.45" customHeight="1" x14ac:dyDescent="0.35">
      <c r="A138" s="81"/>
      <c r="B138" s="81"/>
      <c r="C138" s="278" t="str">
        <f>$T$12</f>
        <v>PGT (UG fee)</v>
      </c>
      <c r="D138" s="279"/>
      <c r="E138" s="237">
        <v>693.97</v>
      </c>
      <c r="F138" s="238">
        <v>0</v>
      </c>
      <c r="G138" s="239">
        <v>0</v>
      </c>
      <c r="H138" s="240">
        <v>693.97</v>
      </c>
      <c r="I138" s="271">
        <v>0</v>
      </c>
      <c r="J138" s="363">
        <v>2034.4203</v>
      </c>
      <c r="K138" s="241">
        <v>0</v>
      </c>
      <c r="M138" s="15" t="s">
        <v>195</v>
      </c>
      <c r="N138" s="15" t="s">
        <v>1</v>
      </c>
      <c r="O138" s="15" t="s">
        <v>37</v>
      </c>
      <c r="P138" s="15" t="s">
        <v>195</v>
      </c>
    </row>
    <row r="139" spans="1:16" s="73" customFormat="1" ht="17.45" customHeight="1" x14ac:dyDescent="0.35">
      <c r="A139" s="81"/>
      <c r="B139" s="81"/>
      <c r="C139" s="268" t="str">
        <f>$T$13</f>
        <v>PGT (Masters' loan)</v>
      </c>
      <c r="D139" s="269"/>
      <c r="E139" s="244">
        <v>23779.82</v>
      </c>
      <c r="F139" s="245">
        <v>0</v>
      </c>
      <c r="G139" s="246">
        <v>0</v>
      </c>
      <c r="H139" s="270">
        <v>23779.82</v>
      </c>
      <c r="I139" s="271">
        <v>0</v>
      </c>
      <c r="J139" s="272">
        <v>6294047.9654999999</v>
      </c>
      <c r="K139" s="271">
        <v>0</v>
      </c>
      <c r="M139" s="15" t="s">
        <v>195</v>
      </c>
      <c r="N139" s="15" t="s">
        <v>1</v>
      </c>
      <c r="O139" s="15" t="s">
        <v>41</v>
      </c>
      <c r="P139" s="15" t="s">
        <v>195</v>
      </c>
    </row>
    <row r="140" spans="1:16" s="73" customFormat="1" ht="17.45" customHeight="1" x14ac:dyDescent="0.35">
      <c r="A140" s="81"/>
      <c r="B140" s="280"/>
      <c r="C140" s="281" t="str">
        <f>$T$14</f>
        <v>PGT (Other)</v>
      </c>
      <c r="D140" s="282"/>
      <c r="E140" s="283">
        <v>11410.23</v>
      </c>
      <c r="F140" s="284">
        <v>0</v>
      </c>
      <c r="G140" s="285">
        <v>0</v>
      </c>
      <c r="H140" s="286">
        <v>11410.23</v>
      </c>
      <c r="I140" s="287">
        <v>6645344.5244000005</v>
      </c>
      <c r="J140" s="287">
        <v>1223316.0327999999</v>
      </c>
      <c r="K140" s="288">
        <v>0</v>
      </c>
      <c r="M140" s="15" t="s">
        <v>195</v>
      </c>
      <c r="N140" s="15" t="s">
        <v>1</v>
      </c>
      <c r="O140" s="15" t="s">
        <v>42</v>
      </c>
      <c r="P140" s="15" t="s">
        <v>195</v>
      </c>
    </row>
    <row r="141" spans="1:16" s="73" customFormat="1" ht="17.45" customHeight="1" x14ac:dyDescent="0.35">
      <c r="A141" s="72"/>
      <c r="B141" s="72"/>
      <c r="C141" s="289" t="s">
        <v>3</v>
      </c>
      <c r="D141" s="290"/>
      <c r="E141" s="82">
        <v>1263026.48</v>
      </c>
      <c r="F141" s="137">
        <v>-54.205759260695103</v>
      </c>
      <c r="G141" s="137">
        <v>959.63</v>
      </c>
      <c r="H141" s="138">
        <v>1263931.90424074</v>
      </c>
      <c r="I141" s="139">
        <v>9054718</v>
      </c>
      <c r="J141" s="139">
        <v>24286872</v>
      </c>
      <c r="K141" s="139">
        <v>2705575</v>
      </c>
      <c r="M141" s="15" t="s">
        <v>195</v>
      </c>
      <c r="N141" s="15" t="s">
        <v>135</v>
      </c>
      <c r="O141" s="15" t="s">
        <v>135</v>
      </c>
      <c r="P141" s="15" t="s">
        <v>195</v>
      </c>
    </row>
    <row r="142" spans="1:16" ht="27" customHeight="1" x14ac:dyDescent="0.35">
      <c r="I142" s="29"/>
      <c r="J142" s="29"/>
      <c r="K142" s="29"/>
    </row>
    <row r="144" spans="1:16" hidden="1" x14ac:dyDescent="0.35">
      <c r="E144" s="30" t="s">
        <v>40</v>
      </c>
      <c r="F144" s="30" t="s">
        <v>226</v>
      </c>
      <c r="G144" s="30" t="s">
        <v>344</v>
      </c>
      <c r="H144" s="30" t="s">
        <v>353</v>
      </c>
      <c r="I144" s="30" t="s">
        <v>352</v>
      </c>
      <c r="J144" s="30" t="s">
        <v>351</v>
      </c>
      <c r="K144" s="30" t="s">
        <v>350</v>
      </c>
    </row>
    <row r="145" spans="5:11" x14ac:dyDescent="0.35">
      <c r="E145" s="9"/>
      <c r="F145" s="9"/>
      <c r="G145" s="9"/>
      <c r="H145" s="9"/>
      <c r="I145" s="9"/>
      <c r="J145" s="9"/>
      <c r="K145" s="9"/>
    </row>
  </sheetData>
  <phoneticPr fontId="0" type="noConversion"/>
  <conditionalFormatting sqref="E6:K141">
    <cfRule type="cellIs" dxfId="1" priority="1" operator="equal">
      <formula>0</formula>
    </cfRule>
  </conditionalFormatting>
  <pageMargins left="0.70866141732283472" right="0.70866141732283472" top="0.74803149606299213" bottom="0.74803149606299213" header="0.31496062992125984" footer="0.31496062992125984"/>
  <pageSetup paperSize="9" scale="40" fitToHeight="0" orientation="landscape" r:id="rId1"/>
  <headerFooter scaleWithDoc="0">
    <oddHeader>&amp;LPage &amp;P&amp;R&amp;F</oddHeader>
    <oddFooter>&amp;R&amp;A</oddFooter>
  </headerFooter>
  <rowBreaks count="2" manualBreakCount="2">
    <brk id="45" max="11" man="1"/>
    <brk id="8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pageSetUpPr fitToPage="1"/>
  </sheetPr>
  <dimension ref="A1:AJ99"/>
  <sheetViews>
    <sheetView showGridLines="0" zoomScaleNormal="100" workbookViewId="0"/>
  </sheetViews>
  <sheetFormatPr defaultColWidth="9.140625" defaultRowHeight="13.15" x14ac:dyDescent="0.35"/>
  <cols>
    <col min="1" max="1" width="45.85546875" style="384" customWidth="1"/>
    <col min="2" max="2" width="35.28515625" style="384" customWidth="1"/>
    <col min="3" max="3" width="45.640625" style="384" customWidth="1"/>
    <col min="5" max="5" width="16.140625" style="385" hidden="1" customWidth="1"/>
    <col min="6" max="6" width="25.5703125" style="385" hidden="1" customWidth="1"/>
    <col min="7" max="7" width="52.42578125" style="384" customWidth="1"/>
    <col min="8" max="8" width="13.42578125" style="386" customWidth="1"/>
    <col min="9" max="9" width="23" style="386" customWidth="1"/>
    <col min="10" max="10" width="255.7109375" style="386" customWidth="1"/>
    <col min="11" max="11" width="12.140625" style="386" customWidth="1"/>
    <col min="12" max="12" width="9.140625" style="384" customWidth="1"/>
    <col min="13" max="13" width="13.7109375" style="384" customWidth="1"/>
    <col min="14" max="14" width="13.5703125" style="384" customWidth="1"/>
    <col min="15" max="16" width="9.140625" style="384" customWidth="1"/>
    <col min="17" max="17" width="9.140625" style="384"/>
    <col min="18" max="18" width="11.7109375" style="384" bestFit="1" customWidth="1"/>
    <col min="19" max="16384" width="9.140625" style="384"/>
  </cols>
  <sheetData>
    <row r="1" spans="1:14" ht="27" customHeight="1" x14ac:dyDescent="0.35">
      <c r="A1" s="58" t="s">
        <v>332</v>
      </c>
    </row>
    <row r="2" spans="1:14" ht="21.95" customHeight="1" x14ac:dyDescent="0.35">
      <c r="A2" s="59" t="str">
        <f>A_Summary!I23</f>
        <v>Providers registered in the 'Approved (fee cap)' category on 19 June 2024 (UKPRN: ALL)</v>
      </c>
      <c r="B2" s="59"/>
      <c r="C2" s="59"/>
      <c r="E2" s="59"/>
      <c r="F2" s="59"/>
      <c r="G2" s="59"/>
      <c r="I2"/>
      <c r="J2"/>
      <c r="K2"/>
      <c r="L2"/>
      <c r="M2"/>
      <c r="N2"/>
    </row>
    <row r="3" spans="1:14" ht="22.15" customHeight="1" x14ac:dyDescent="0.35">
      <c r="A3" s="387" t="s">
        <v>259</v>
      </c>
      <c r="B3" s="388"/>
      <c r="C3" s="388"/>
      <c r="D3" s="384"/>
      <c r="E3" s="388"/>
      <c r="F3" s="388"/>
      <c r="G3" s="388"/>
      <c r="I3"/>
      <c r="J3"/>
      <c r="K3"/>
      <c r="L3"/>
      <c r="M3"/>
      <c r="N3"/>
    </row>
    <row r="4" spans="1:14" ht="15.75" customHeight="1" x14ac:dyDescent="0.35">
      <c r="A4" s="387" t="s">
        <v>258</v>
      </c>
      <c r="B4" s="388"/>
      <c r="C4" s="388"/>
      <c r="D4" s="384"/>
      <c r="E4" s="388"/>
      <c r="F4" s="388"/>
      <c r="G4" s="388"/>
      <c r="I4"/>
      <c r="J4"/>
      <c r="K4"/>
      <c r="L4"/>
      <c r="M4"/>
      <c r="N4"/>
    </row>
    <row r="5" spans="1:14" ht="15.75" customHeight="1" x14ac:dyDescent="0.35">
      <c r="A5" s="387" t="s">
        <v>356</v>
      </c>
      <c r="B5" s="388"/>
      <c r="C5" s="388"/>
      <c r="D5" s="384"/>
      <c r="E5" s="388"/>
      <c r="F5" s="388"/>
      <c r="G5" s="388"/>
      <c r="I5" s="384"/>
    </row>
    <row r="6" spans="1:14" ht="15.75" customHeight="1" x14ac:dyDescent="0.35">
      <c r="A6" s="387" t="s">
        <v>333</v>
      </c>
      <c r="B6" s="388"/>
      <c r="C6" s="388"/>
      <c r="D6" s="384"/>
      <c r="E6" s="388"/>
      <c r="F6" s="388"/>
      <c r="G6" s="388"/>
      <c r="I6" s="384"/>
    </row>
    <row r="7" spans="1:14" ht="15.75" customHeight="1" x14ac:dyDescent="0.35">
      <c r="A7" s="387"/>
      <c r="B7" s="388"/>
      <c r="C7" s="388"/>
      <c r="D7" s="384"/>
      <c r="E7" s="388"/>
      <c r="F7" s="388"/>
      <c r="G7" s="388"/>
      <c r="I7" s="384"/>
    </row>
    <row r="8" spans="1:14" ht="30" customHeight="1" x14ac:dyDescent="0.35">
      <c r="A8" s="59" t="s">
        <v>291</v>
      </c>
      <c r="B8" s="390"/>
      <c r="C8" s="390"/>
      <c r="D8" s="384"/>
      <c r="E8" s="388"/>
      <c r="F8" s="388"/>
      <c r="G8" s="388"/>
      <c r="I8" s="384"/>
    </row>
    <row r="9" spans="1:14" ht="69.95" customHeight="1" x14ac:dyDescent="0.35">
      <c r="A9" s="391" t="s">
        <v>260</v>
      </c>
      <c r="B9" s="392" t="s">
        <v>334</v>
      </c>
      <c r="C9" s="393" t="s">
        <v>261</v>
      </c>
      <c r="D9" s="384"/>
      <c r="E9" s="394" t="s">
        <v>50</v>
      </c>
      <c r="G9" s="388"/>
      <c r="J9" s="384"/>
      <c r="K9" s="384"/>
    </row>
    <row r="10" spans="1:14" ht="18" customHeight="1" x14ac:dyDescent="0.35">
      <c r="A10" s="395" t="s">
        <v>262</v>
      </c>
      <c r="B10" s="373">
        <v>122723</v>
      </c>
      <c r="C10" s="396" t="s">
        <v>16</v>
      </c>
      <c r="D10" s="384"/>
      <c r="E10" s="397" t="s">
        <v>139</v>
      </c>
      <c r="G10" s="388"/>
      <c r="J10" s="384"/>
      <c r="K10" s="384"/>
    </row>
    <row r="11" spans="1:14" ht="18" customHeight="1" x14ac:dyDescent="0.35">
      <c r="A11" s="395" t="s">
        <v>263</v>
      </c>
      <c r="B11" s="374">
        <v>167279</v>
      </c>
      <c r="C11" s="396" t="s">
        <v>17</v>
      </c>
      <c r="D11" s="384"/>
      <c r="E11" s="397" t="s">
        <v>140</v>
      </c>
      <c r="G11" s="388"/>
      <c r="J11" s="384"/>
      <c r="K11" s="384"/>
    </row>
    <row r="12" spans="1:14" ht="18" customHeight="1" x14ac:dyDescent="0.35">
      <c r="A12" s="398" t="s">
        <v>264</v>
      </c>
      <c r="B12" s="373">
        <v>75123</v>
      </c>
      <c r="C12" s="399" t="s">
        <v>18</v>
      </c>
      <c r="D12" s="384"/>
      <c r="E12" s="397" t="s">
        <v>141</v>
      </c>
      <c r="G12" s="388"/>
      <c r="J12" s="384"/>
      <c r="K12" s="384"/>
    </row>
    <row r="13" spans="1:14" ht="18" customHeight="1" x14ac:dyDescent="0.35">
      <c r="A13" s="395" t="s">
        <v>265</v>
      </c>
      <c r="B13" s="375">
        <v>73547</v>
      </c>
      <c r="C13" s="396" t="s">
        <v>19</v>
      </c>
      <c r="D13" s="384"/>
      <c r="E13" s="397" t="s">
        <v>142</v>
      </c>
      <c r="G13" s="388"/>
      <c r="J13" s="384"/>
      <c r="K13" s="384"/>
    </row>
    <row r="14" spans="1:14" ht="18" customHeight="1" x14ac:dyDescent="0.35">
      <c r="A14" s="400" t="s">
        <v>266</v>
      </c>
      <c r="B14" s="373">
        <v>2282</v>
      </c>
      <c r="C14" s="401" t="s">
        <v>20</v>
      </c>
      <c r="D14" s="384"/>
      <c r="E14" s="397" t="s">
        <v>143</v>
      </c>
      <c r="G14" s="388"/>
      <c r="J14" s="384"/>
      <c r="K14" s="384"/>
    </row>
    <row r="15" spans="1:14" ht="18" customHeight="1" x14ac:dyDescent="0.35">
      <c r="A15" s="395" t="s">
        <v>267</v>
      </c>
      <c r="B15" s="374">
        <v>9395</v>
      </c>
      <c r="C15" s="396" t="s">
        <v>26</v>
      </c>
      <c r="D15" s="384"/>
      <c r="E15" s="397" t="s">
        <v>144</v>
      </c>
      <c r="G15" s="388"/>
      <c r="J15" s="384"/>
      <c r="K15" s="384"/>
    </row>
    <row r="16" spans="1:14" ht="18" customHeight="1" x14ac:dyDescent="0.35">
      <c r="A16" s="398" t="s">
        <v>268</v>
      </c>
      <c r="B16" s="373">
        <v>2607</v>
      </c>
      <c r="C16" s="399" t="s">
        <v>21</v>
      </c>
      <c r="D16" s="384"/>
      <c r="E16" s="397" t="s">
        <v>145</v>
      </c>
      <c r="G16" s="388"/>
      <c r="J16" s="384"/>
      <c r="K16" s="384"/>
    </row>
    <row r="17" spans="1:11" ht="18" customHeight="1" x14ac:dyDescent="0.35">
      <c r="A17" s="395" t="s">
        <v>269</v>
      </c>
      <c r="B17" s="373">
        <v>11986</v>
      </c>
      <c r="C17" s="396" t="s">
        <v>22</v>
      </c>
      <c r="D17" s="384"/>
      <c r="E17" s="397" t="s">
        <v>146</v>
      </c>
      <c r="G17" s="388"/>
      <c r="J17" s="384"/>
      <c r="K17" s="384"/>
    </row>
    <row r="18" spans="1:11" customFormat="1" ht="20.100000000000001" customHeight="1" x14ac:dyDescent="0.35"/>
    <row r="19" spans="1:11" customFormat="1" ht="30" customHeight="1" x14ac:dyDescent="0.35">
      <c r="A19" s="59" t="s">
        <v>292</v>
      </c>
      <c r="B19" s="395"/>
      <c r="C19" s="402"/>
    </row>
    <row r="20" spans="1:11" customFormat="1" ht="50.1" customHeight="1" x14ac:dyDescent="0.35">
      <c r="A20" s="403" t="s">
        <v>270</v>
      </c>
      <c r="B20" s="404" t="s">
        <v>271</v>
      </c>
      <c r="C20" s="405" t="s">
        <v>272</v>
      </c>
      <c r="E20" s="385"/>
    </row>
    <row r="21" spans="1:11" customFormat="1" ht="35.1" customHeight="1" x14ac:dyDescent="0.35">
      <c r="A21" s="406" t="s">
        <v>96</v>
      </c>
      <c r="B21" s="376">
        <v>819316.5</v>
      </c>
      <c r="C21" s="407" t="s">
        <v>273</v>
      </c>
      <c r="E21" s="397" t="s">
        <v>69</v>
      </c>
    </row>
    <row r="22" spans="1:11" customFormat="1" ht="21.95" customHeight="1" x14ac:dyDescent="0.35">
      <c r="A22" s="408" t="s">
        <v>166</v>
      </c>
      <c r="B22" s="373">
        <v>1007457</v>
      </c>
      <c r="C22" s="407" t="s">
        <v>25</v>
      </c>
      <c r="E22" s="397" t="s">
        <v>70</v>
      </c>
    </row>
    <row r="23" spans="1:11" customFormat="1" ht="35.1" customHeight="1" x14ac:dyDescent="0.35">
      <c r="A23" s="409" t="s">
        <v>274</v>
      </c>
      <c r="B23" s="377" t="str">
        <f>F23</f>
        <v>Variable</v>
      </c>
      <c r="C23" s="410" t="s">
        <v>301</v>
      </c>
      <c r="E23" s="397" t="s">
        <v>278</v>
      </c>
      <c r="F23" t="s">
        <v>373</v>
      </c>
    </row>
    <row r="24" spans="1:11" customFormat="1" ht="35.1" customHeight="1" x14ac:dyDescent="0.35">
      <c r="A24" s="411" t="s">
        <v>174</v>
      </c>
      <c r="B24" s="378">
        <v>0.81325207924506904</v>
      </c>
      <c r="C24" s="412" t="s">
        <v>275</v>
      </c>
      <c r="E24" s="413" t="s">
        <v>157</v>
      </c>
    </row>
    <row r="25" spans="1:11" customFormat="1" ht="35.1" customHeight="1" x14ac:dyDescent="0.35">
      <c r="A25" s="414" t="s">
        <v>335</v>
      </c>
      <c r="B25" s="380">
        <v>1075675.44424074</v>
      </c>
      <c r="C25" s="379" t="s">
        <v>38</v>
      </c>
      <c r="E25" s="397" t="s">
        <v>71</v>
      </c>
    </row>
    <row r="26" spans="1:11" customFormat="1" ht="21.95" customHeight="1" x14ac:dyDescent="0.35">
      <c r="A26" s="409" t="s">
        <v>23</v>
      </c>
      <c r="B26" s="377">
        <v>887032.56331209606</v>
      </c>
      <c r="C26" s="412" t="s">
        <v>276</v>
      </c>
      <c r="E26" s="397" t="s">
        <v>68</v>
      </c>
    </row>
    <row r="27" spans="1:11" customFormat="1" ht="21.95" customHeight="1" thickBot="1" x14ac:dyDescent="0.4">
      <c r="A27" s="406" t="s">
        <v>24</v>
      </c>
      <c r="B27" s="380">
        <v>151.61351999999999</v>
      </c>
      <c r="C27" s="407" t="s">
        <v>202</v>
      </c>
      <c r="E27" s="397" t="s">
        <v>72</v>
      </c>
    </row>
    <row r="28" spans="1:11" customFormat="1" ht="35.1" customHeight="1" thickBot="1" x14ac:dyDescent="0.4">
      <c r="A28" s="415" t="s">
        <v>217</v>
      </c>
      <c r="B28" s="381">
        <v>134486129</v>
      </c>
      <c r="C28" s="416" t="s">
        <v>277</v>
      </c>
      <c r="E28" s="397" t="s">
        <v>300</v>
      </c>
    </row>
    <row r="29" spans="1:11" customFormat="1" ht="20.100000000000001" customHeight="1" x14ac:dyDescent="0.35"/>
    <row r="30" spans="1:11" customFormat="1" ht="30" customHeight="1" x14ac:dyDescent="0.35">
      <c r="A30" s="59" t="s">
        <v>293</v>
      </c>
      <c r="B30" s="390"/>
      <c r="C30" s="390"/>
    </row>
    <row r="31" spans="1:11" customFormat="1" ht="69.95" customHeight="1" x14ac:dyDescent="0.35">
      <c r="A31" s="391" t="s">
        <v>260</v>
      </c>
      <c r="B31" s="392" t="s">
        <v>336</v>
      </c>
      <c r="C31" s="393" t="s">
        <v>261</v>
      </c>
    </row>
    <row r="32" spans="1:11" customFormat="1" ht="21.95" customHeight="1" x14ac:dyDescent="0.35">
      <c r="A32" s="395" t="s">
        <v>262</v>
      </c>
      <c r="B32" s="373">
        <v>35315</v>
      </c>
      <c r="C32" s="396" t="s">
        <v>279</v>
      </c>
      <c r="E32" s="397" t="s">
        <v>149</v>
      </c>
    </row>
    <row r="33" spans="1:6" customFormat="1" ht="21.95" customHeight="1" x14ac:dyDescent="0.35">
      <c r="A33" s="395" t="s">
        <v>263</v>
      </c>
      <c r="B33" s="374">
        <v>59317</v>
      </c>
      <c r="C33" s="396" t="s">
        <v>280</v>
      </c>
      <c r="E33" s="397" t="s">
        <v>150</v>
      </c>
    </row>
    <row r="34" spans="1:6" customFormat="1" ht="21.95" customHeight="1" x14ac:dyDescent="0.35">
      <c r="A34" s="398" t="s">
        <v>264</v>
      </c>
      <c r="B34" s="373">
        <v>31191</v>
      </c>
      <c r="C34" s="399" t="s">
        <v>61</v>
      </c>
      <c r="E34" s="397" t="s">
        <v>151</v>
      </c>
    </row>
    <row r="35" spans="1:6" customFormat="1" ht="21.95" customHeight="1" x14ac:dyDescent="0.35">
      <c r="A35" s="395" t="s">
        <v>265</v>
      </c>
      <c r="B35" s="375">
        <v>32614</v>
      </c>
      <c r="C35" s="396" t="s">
        <v>62</v>
      </c>
      <c r="E35" s="397" t="s">
        <v>152</v>
      </c>
      <c r="F35" s="385"/>
    </row>
    <row r="36" spans="1:6" customFormat="1" ht="21.95" customHeight="1" x14ac:dyDescent="0.35">
      <c r="A36" s="400" t="s">
        <v>266</v>
      </c>
      <c r="B36" s="373">
        <v>935</v>
      </c>
      <c r="C36" s="401" t="s">
        <v>63</v>
      </c>
      <c r="E36" s="397" t="s">
        <v>153</v>
      </c>
      <c r="F36" s="385"/>
    </row>
    <row r="37" spans="1:6" customFormat="1" ht="21.95" customHeight="1" x14ac:dyDescent="0.35">
      <c r="A37" s="395" t="s">
        <v>267</v>
      </c>
      <c r="B37" s="374">
        <v>4281</v>
      </c>
      <c r="C37" s="396" t="s">
        <v>64</v>
      </c>
      <c r="E37" s="397" t="s">
        <v>154</v>
      </c>
      <c r="F37" s="385"/>
    </row>
    <row r="38" spans="1:6" customFormat="1" ht="21.95" customHeight="1" x14ac:dyDescent="0.35">
      <c r="A38" s="398" t="s">
        <v>268</v>
      </c>
      <c r="B38" s="373">
        <v>1174</v>
      </c>
      <c r="C38" s="399" t="s">
        <v>65</v>
      </c>
      <c r="E38" s="397" t="s">
        <v>155</v>
      </c>
      <c r="F38" s="385"/>
    </row>
    <row r="39" spans="1:6" customFormat="1" ht="21.95" customHeight="1" x14ac:dyDescent="0.35">
      <c r="A39" s="395" t="s">
        <v>269</v>
      </c>
      <c r="B39" s="373">
        <v>5809</v>
      </c>
      <c r="C39" s="396" t="s">
        <v>66</v>
      </c>
      <c r="E39" s="397" t="s">
        <v>156</v>
      </c>
      <c r="F39" s="385"/>
    </row>
    <row r="40" spans="1:6" customFormat="1" ht="15" customHeight="1" x14ac:dyDescent="0.35"/>
    <row r="41" spans="1:6" customFormat="1" ht="30" customHeight="1" x14ac:dyDescent="0.35">
      <c r="A41" s="59" t="s">
        <v>294</v>
      </c>
      <c r="B41" s="403"/>
    </row>
    <row r="42" spans="1:6" customFormat="1" ht="50.1" customHeight="1" x14ac:dyDescent="0.35">
      <c r="A42" s="418" t="s">
        <v>270</v>
      </c>
      <c r="B42" s="419" t="s">
        <v>271</v>
      </c>
      <c r="C42" s="409" t="s">
        <v>272</v>
      </c>
      <c r="F42" s="385"/>
    </row>
    <row r="43" spans="1:6" customFormat="1" ht="35.1" customHeight="1" x14ac:dyDescent="0.35">
      <c r="A43" s="406" t="s">
        <v>191</v>
      </c>
      <c r="B43" s="382">
        <v>170636</v>
      </c>
      <c r="C43" s="407" t="s">
        <v>281</v>
      </c>
      <c r="E43" s="397" t="s">
        <v>73</v>
      </c>
    </row>
    <row r="44" spans="1:6" customFormat="1" ht="21.95" customHeight="1" x14ac:dyDescent="0.35">
      <c r="A44" s="420" t="s">
        <v>166</v>
      </c>
      <c r="B44" s="375">
        <v>1007457</v>
      </c>
      <c r="C44" s="412" t="s">
        <v>25</v>
      </c>
      <c r="E44" s="397" t="s">
        <v>74</v>
      </c>
    </row>
    <row r="45" spans="1:6" customFormat="1" ht="35.1" customHeight="1" x14ac:dyDescent="0.35">
      <c r="A45" s="414" t="s">
        <v>175</v>
      </c>
      <c r="B45" s="380">
        <v>0.169372985646038</v>
      </c>
      <c r="C45" s="407" t="s">
        <v>282</v>
      </c>
      <c r="E45" s="397" t="s">
        <v>158</v>
      </c>
    </row>
    <row r="46" spans="1:6" customFormat="1" ht="21.95" customHeight="1" x14ac:dyDescent="0.35">
      <c r="A46" s="409" t="s">
        <v>97</v>
      </c>
      <c r="B46" s="377">
        <v>0.46150059009962702</v>
      </c>
      <c r="C46" s="410" t="s">
        <v>283</v>
      </c>
      <c r="E46" s="397" t="s">
        <v>159</v>
      </c>
    </row>
    <row r="47" spans="1:6" customFormat="1" ht="35.1" customHeight="1" x14ac:dyDescent="0.35">
      <c r="A47" s="414" t="s">
        <v>335</v>
      </c>
      <c r="B47" s="380">
        <v>1075675.44424074</v>
      </c>
      <c r="C47" s="407" t="s">
        <v>38</v>
      </c>
      <c r="E47" s="397" t="s">
        <v>71</v>
      </c>
    </row>
    <row r="48" spans="1:6" customFormat="1" ht="21.95" customHeight="1" x14ac:dyDescent="0.35">
      <c r="A48" s="409" t="s">
        <v>23</v>
      </c>
      <c r="B48" s="377">
        <v>118508.26845610399</v>
      </c>
      <c r="C48" s="412" t="s">
        <v>284</v>
      </c>
      <c r="E48" s="397" t="s">
        <v>75</v>
      </c>
    </row>
    <row r="49" spans="1:11" customFormat="1" ht="21.95" customHeight="1" thickBot="1" x14ac:dyDescent="0.4">
      <c r="A49" s="406" t="s">
        <v>24</v>
      </c>
      <c r="B49" s="380">
        <v>164.51485</v>
      </c>
      <c r="C49" s="407" t="s">
        <v>285</v>
      </c>
      <c r="E49" s="397" t="s">
        <v>76</v>
      </c>
    </row>
    <row r="50" spans="1:11" ht="35.1" customHeight="1" x14ac:dyDescent="0.4">
      <c r="A50" s="421" t="s">
        <v>218</v>
      </c>
      <c r="B50" s="383">
        <v>19496367</v>
      </c>
      <c r="C50" s="422" t="s">
        <v>286</v>
      </c>
      <c r="D50" s="384"/>
      <c r="E50" s="397" t="s">
        <v>162</v>
      </c>
      <c r="F50" s="423"/>
      <c r="G50" s="423"/>
      <c r="H50" s="389"/>
      <c r="I50" s="384"/>
      <c r="J50" s="384"/>
      <c r="K50" s="384"/>
    </row>
    <row r="51" spans="1:11" customFormat="1" ht="15" customHeight="1" x14ac:dyDescent="0.35"/>
    <row r="52" spans="1:11" customFormat="1" ht="30" customHeight="1" x14ac:dyDescent="0.35">
      <c r="A52" s="59" t="s">
        <v>287</v>
      </c>
      <c r="B52" s="403"/>
    </row>
    <row r="53" spans="1:11" customFormat="1" ht="50.1" customHeight="1" x14ac:dyDescent="0.35">
      <c r="A53" s="418" t="s">
        <v>270</v>
      </c>
      <c r="B53" s="419" t="s">
        <v>271</v>
      </c>
      <c r="C53" s="409" t="s">
        <v>272</v>
      </c>
    </row>
    <row r="54" spans="1:11" customFormat="1" ht="21.95" customHeight="1" x14ac:dyDescent="0.35">
      <c r="A54" s="411" t="s">
        <v>337</v>
      </c>
      <c r="B54" s="378">
        <v>86545.44</v>
      </c>
      <c r="C54" s="412" t="s">
        <v>16</v>
      </c>
      <c r="E54" s="397" t="s">
        <v>147</v>
      </c>
    </row>
    <row r="55" spans="1:11" customFormat="1" ht="21.95" customHeight="1" thickBot="1" x14ac:dyDescent="0.4">
      <c r="A55" s="406" t="s">
        <v>24</v>
      </c>
      <c r="B55" s="380">
        <v>772.40922</v>
      </c>
      <c r="C55" s="407" t="s">
        <v>17</v>
      </c>
      <c r="E55" s="397" t="s">
        <v>148</v>
      </c>
    </row>
    <row r="56" spans="1:11" customFormat="1" ht="35.1" customHeight="1" thickBot="1" x14ac:dyDescent="0.4">
      <c r="A56" s="415" t="s">
        <v>219</v>
      </c>
      <c r="B56" s="381">
        <v>66848492</v>
      </c>
      <c r="C56" s="416" t="s">
        <v>203</v>
      </c>
      <c r="E56" s="397" t="s">
        <v>81</v>
      </c>
    </row>
    <row r="57" spans="1:11" customFormat="1" ht="15" customHeight="1" x14ac:dyDescent="0.35"/>
    <row r="58" spans="1:11" customFormat="1" ht="20.100000000000001" customHeight="1" x14ac:dyDescent="0.35">
      <c r="A58" s="59" t="s">
        <v>288</v>
      </c>
      <c r="B58" s="390"/>
      <c r="C58" s="390"/>
    </row>
    <row r="59" spans="1:11" customFormat="1" ht="50.1" customHeight="1" x14ac:dyDescent="0.35">
      <c r="A59" s="391" t="s">
        <v>167</v>
      </c>
      <c r="B59" s="392" t="s">
        <v>338</v>
      </c>
      <c r="C59" s="393" t="s">
        <v>261</v>
      </c>
    </row>
    <row r="60" spans="1:11" customFormat="1" ht="21.95" customHeight="1" x14ac:dyDescent="0.35">
      <c r="A60" s="400" t="s">
        <v>168</v>
      </c>
      <c r="B60" s="382">
        <v>89717</v>
      </c>
      <c r="C60" s="401" t="s">
        <v>16</v>
      </c>
      <c r="E60" s="397" t="s">
        <v>77</v>
      </c>
    </row>
    <row r="61" spans="1:11" customFormat="1" ht="21.95" customHeight="1" x14ac:dyDescent="0.35">
      <c r="A61" s="395" t="s">
        <v>169</v>
      </c>
      <c r="B61" s="373">
        <v>172958</v>
      </c>
      <c r="C61" s="396" t="s">
        <v>17</v>
      </c>
      <c r="E61" s="397" t="s">
        <v>78</v>
      </c>
    </row>
    <row r="62" spans="1:11" customFormat="1" ht="15" customHeight="1" x14ac:dyDescent="0.35"/>
    <row r="63" spans="1:11" customFormat="1" ht="30" customHeight="1" x14ac:dyDescent="0.35">
      <c r="A63" s="59" t="s">
        <v>289</v>
      </c>
      <c r="B63" s="403"/>
    </row>
    <row r="64" spans="1:11" ht="50.1" customHeight="1" x14ac:dyDescent="0.35">
      <c r="A64" s="418" t="s">
        <v>270</v>
      </c>
      <c r="B64" s="419" t="s">
        <v>271</v>
      </c>
      <c r="C64" t="s">
        <v>372</v>
      </c>
      <c r="D64" s="384"/>
      <c r="E64" s="424"/>
      <c r="F64" s="425"/>
      <c r="G64" s="424"/>
      <c r="H64" s="389"/>
      <c r="I64" s="384"/>
      <c r="J64" s="384"/>
      <c r="K64" s="384"/>
    </row>
    <row r="65" spans="1:12" customFormat="1" ht="21.95" customHeight="1" x14ac:dyDescent="0.35">
      <c r="A65" s="406" t="s">
        <v>98</v>
      </c>
      <c r="B65" s="382">
        <v>352392</v>
      </c>
      <c r="C65" s="407" t="s">
        <v>182</v>
      </c>
      <c r="E65" s="397" t="s">
        <v>101</v>
      </c>
    </row>
    <row r="66" spans="1:12" customFormat="1" ht="21.95" customHeight="1" x14ac:dyDescent="0.35">
      <c r="A66" s="420" t="s">
        <v>166</v>
      </c>
      <c r="B66" s="375">
        <v>1360645</v>
      </c>
      <c r="C66" s="412" t="s">
        <v>19</v>
      </c>
      <c r="E66" s="397" t="s">
        <v>79</v>
      </c>
    </row>
    <row r="67" spans="1:12" customFormat="1" ht="21.95" customHeight="1" x14ac:dyDescent="0.35">
      <c r="A67" s="411" t="s">
        <v>99</v>
      </c>
      <c r="B67" s="378">
        <v>0.25898893539461099</v>
      </c>
      <c r="C67" s="412" t="s">
        <v>102</v>
      </c>
      <c r="E67" s="397" t="s">
        <v>160</v>
      </c>
    </row>
    <row r="68" spans="1:12" customFormat="1" ht="21.95" customHeight="1" x14ac:dyDescent="0.35">
      <c r="A68" s="406" t="s">
        <v>339</v>
      </c>
      <c r="B68" s="380">
        <v>1263931.90424074</v>
      </c>
      <c r="C68" s="426" t="s">
        <v>26</v>
      </c>
      <c r="E68" s="397" t="s">
        <v>27</v>
      </c>
    </row>
    <row r="69" spans="1:12" customFormat="1" ht="21.95" customHeight="1" x14ac:dyDescent="0.35">
      <c r="A69" s="427" t="s">
        <v>23</v>
      </c>
      <c r="B69" s="377">
        <v>325013.86184666899</v>
      </c>
      <c r="C69" s="412" t="s">
        <v>209</v>
      </c>
      <c r="E69" s="397" t="s">
        <v>161</v>
      </c>
    </row>
    <row r="70" spans="1:12" customFormat="1" ht="21.95" customHeight="1" x14ac:dyDescent="0.35">
      <c r="A70" s="406" t="s">
        <v>24</v>
      </c>
      <c r="B70" s="380">
        <v>124.42496</v>
      </c>
      <c r="C70" s="407" t="s">
        <v>22</v>
      </c>
      <c r="E70" s="397" t="s">
        <v>80</v>
      </c>
    </row>
    <row r="71" spans="1:12" customFormat="1" ht="21.95" customHeight="1" thickBot="1" x14ac:dyDescent="0.4">
      <c r="A71" s="428" t="s">
        <v>100</v>
      </c>
      <c r="B71" s="373">
        <v>1000</v>
      </c>
      <c r="C71" s="407" t="s">
        <v>46</v>
      </c>
      <c r="E71" s="429"/>
    </row>
    <row r="72" spans="1:12" customFormat="1" ht="21.95" customHeight="1" thickBot="1" x14ac:dyDescent="0.4">
      <c r="A72" s="415" t="s">
        <v>220</v>
      </c>
      <c r="B72" s="430">
        <v>40455662</v>
      </c>
      <c r="C72" s="416" t="s">
        <v>210</v>
      </c>
      <c r="E72" s="397" t="s">
        <v>82</v>
      </c>
    </row>
    <row r="73" spans="1:12" ht="15" customHeight="1" x14ac:dyDescent="0.35">
      <c r="A73" s="431"/>
      <c r="B73" s="431"/>
      <c r="C73" s="431"/>
      <c r="D73" s="384"/>
      <c r="E73" s="432"/>
      <c r="F73" s="424"/>
      <c r="G73" s="431"/>
      <c r="H73" s="384"/>
      <c r="I73" s="389"/>
      <c r="K73" s="384"/>
    </row>
    <row r="74" spans="1:12" ht="30" customHeight="1" x14ac:dyDescent="0.35">
      <c r="A74" s="59" t="s">
        <v>295</v>
      </c>
      <c r="B74" s="403"/>
      <c r="C74" s="417"/>
      <c r="D74" s="384"/>
      <c r="E74" s="433"/>
      <c r="F74" s="424"/>
      <c r="H74" s="389"/>
      <c r="I74" s="389"/>
      <c r="L74" s="386"/>
    </row>
    <row r="75" spans="1:12" customFormat="1" ht="50.1" customHeight="1" x14ac:dyDescent="0.35">
      <c r="A75" s="418" t="s">
        <v>270</v>
      </c>
      <c r="B75" s="419" t="s">
        <v>271</v>
      </c>
      <c r="C75" s="409" t="s">
        <v>272</v>
      </c>
    </row>
    <row r="76" spans="1:12" customFormat="1" ht="35.1" customHeight="1" x14ac:dyDescent="0.35">
      <c r="A76" s="414" t="s">
        <v>290</v>
      </c>
      <c r="B76" s="382">
        <v>498219</v>
      </c>
      <c r="C76" s="407" t="s">
        <v>16</v>
      </c>
      <c r="E76" s="434" t="s">
        <v>215</v>
      </c>
    </row>
    <row r="77" spans="1:12" customFormat="1" ht="21.95" customHeight="1" x14ac:dyDescent="0.35">
      <c r="A77" s="409" t="s">
        <v>212</v>
      </c>
      <c r="B77" s="375">
        <v>0</v>
      </c>
      <c r="C77" s="412" t="s">
        <v>17</v>
      </c>
      <c r="E77" s="434" t="s">
        <v>216</v>
      </c>
    </row>
    <row r="78" spans="1:12" customFormat="1" ht="21.95" customHeight="1" thickBot="1" x14ac:dyDescent="0.4">
      <c r="A78" s="406" t="s">
        <v>213</v>
      </c>
      <c r="B78" s="380">
        <v>49.676270000000002</v>
      </c>
      <c r="C78" s="407" t="s">
        <v>18</v>
      </c>
      <c r="E78" s="434" t="s">
        <v>223</v>
      </c>
    </row>
    <row r="79" spans="1:12" ht="35.1" customHeight="1" thickBot="1" x14ac:dyDescent="0.4">
      <c r="A79" s="415" t="s">
        <v>221</v>
      </c>
      <c r="B79" s="381">
        <v>24749669</v>
      </c>
      <c r="C79" s="416" t="s">
        <v>214</v>
      </c>
      <c r="D79" s="384"/>
      <c r="E79" s="434" t="s">
        <v>348</v>
      </c>
      <c r="F79" s="432"/>
      <c r="G79" s="432"/>
      <c r="H79" s="389"/>
      <c r="J79" s="384"/>
      <c r="K79" s="384"/>
    </row>
    <row r="80" spans="1:12" ht="15" customHeight="1" x14ac:dyDescent="0.4">
      <c r="A80" s="435"/>
      <c r="B80" s="435"/>
      <c r="C80" s="435"/>
      <c r="D80" s="384"/>
      <c r="E80" s="423"/>
      <c r="F80" s="424"/>
      <c r="G80" s="435"/>
      <c r="H80" s="389"/>
      <c r="I80" s="389"/>
      <c r="J80" s="384"/>
      <c r="K80" s="384"/>
      <c r="L80" s="436"/>
    </row>
    <row r="81" spans="1:36" customFormat="1" ht="12.4" x14ac:dyDescent="0.35"/>
    <row r="82" spans="1:36" customFormat="1" hidden="1" x14ac:dyDescent="0.35">
      <c r="B82" s="434" t="s">
        <v>49</v>
      </c>
    </row>
    <row r="83" spans="1:36" ht="15" customHeight="1" x14ac:dyDescent="0.4">
      <c r="A83" s="435"/>
      <c r="B83" s="435"/>
      <c r="C83" s="435"/>
      <c r="D83" s="384"/>
      <c r="E83" s="384"/>
      <c r="F83" s="436"/>
      <c r="G83" s="435"/>
      <c r="H83" s="389"/>
      <c r="I83" s="389"/>
      <c r="J83" s="384"/>
      <c r="K83" s="384"/>
      <c r="L83" s="436"/>
    </row>
    <row r="84" spans="1:36" ht="15" customHeight="1" x14ac:dyDescent="0.4">
      <c r="A84" s="435"/>
      <c r="B84" s="435"/>
      <c r="C84" s="435"/>
      <c r="D84" s="384"/>
      <c r="E84" s="423"/>
      <c r="F84" s="436"/>
      <c r="G84" s="435"/>
      <c r="H84" s="389"/>
      <c r="I84" s="389"/>
      <c r="J84" s="384"/>
      <c r="K84" s="384"/>
      <c r="L84" s="436"/>
    </row>
    <row r="85" spans="1:36" ht="15" customHeight="1" x14ac:dyDescent="0.4">
      <c r="A85" s="435"/>
      <c r="B85" s="435"/>
      <c r="C85" s="435"/>
      <c r="D85" s="384"/>
      <c r="E85" s="423"/>
      <c r="F85" s="436"/>
      <c r="G85" s="435"/>
      <c r="H85" s="389"/>
      <c r="I85" s="389"/>
      <c r="J85" s="384"/>
      <c r="K85" s="384"/>
      <c r="L85" s="436"/>
    </row>
    <row r="86" spans="1:36" s="6" customFormat="1" x14ac:dyDescent="0.35">
      <c r="F86" s="436"/>
      <c r="H86" s="10"/>
      <c r="I86" s="10"/>
      <c r="J86" s="10"/>
      <c r="K86" s="10"/>
      <c r="L86" s="10"/>
      <c r="M86" s="10"/>
    </row>
    <row r="87" spans="1:36" x14ac:dyDescent="0.35">
      <c r="A87" s="386"/>
      <c r="B87" s="386"/>
      <c r="C87" s="386"/>
      <c r="D87" s="384"/>
      <c r="F87" s="6"/>
      <c r="G87" s="386"/>
      <c r="L87" s="386"/>
      <c r="AI87" s="6"/>
      <c r="AJ87" s="6"/>
    </row>
    <row r="88" spans="1:36" x14ac:dyDescent="0.35">
      <c r="D88" s="384"/>
      <c r="P88" s="386"/>
      <c r="AG88" s="386"/>
    </row>
    <row r="89" spans="1:36" x14ac:dyDescent="0.35">
      <c r="D89" s="384"/>
      <c r="L89" s="386"/>
      <c r="Y89" s="386"/>
    </row>
    <row r="90" spans="1:36" x14ac:dyDescent="0.35">
      <c r="A90" s="386"/>
      <c r="B90" s="386"/>
      <c r="C90" s="386"/>
      <c r="D90" s="384"/>
      <c r="G90" s="386"/>
    </row>
    <row r="91" spans="1:36" x14ac:dyDescent="0.35">
      <c r="D91" s="384"/>
      <c r="P91" s="386"/>
      <c r="X91" s="386"/>
    </row>
    <row r="93" spans="1:36" x14ac:dyDescent="0.35">
      <c r="D93" s="384"/>
      <c r="P93" s="386"/>
      <c r="X93" s="386"/>
    </row>
    <row r="94" spans="1:36" x14ac:dyDescent="0.35">
      <c r="A94" s="386"/>
      <c r="B94" s="386"/>
      <c r="C94" s="386"/>
      <c r="D94" s="384"/>
      <c r="G94" s="386"/>
      <c r="X94" s="386"/>
    </row>
    <row r="95" spans="1:36" x14ac:dyDescent="0.35">
      <c r="A95" s="386"/>
      <c r="B95" s="386"/>
      <c r="C95" s="386"/>
      <c r="D95" s="384"/>
      <c r="G95" s="386"/>
    </row>
    <row r="96" spans="1:36" x14ac:dyDescent="0.35">
      <c r="D96" s="384"/>
      <c r="X96" s="386"/>
    </row>
    <row r="97" spans="1:7" x14ac:dyDescent="0.35">
      <c r="A97" s="386"/>
      <c r="B97" s="386"/>
      <c r="C97" s="386"/>
      <c r="D97" s="384"/>
      <c r="G97" s="386"/>
    </row>
    <row r="98" spans="1:7" x14ac:dyDescent="0.35">
      <c r="D98" s="384"/>
    </row>
    <row r="99" spans="1:7" x14ac:dyDescent="0.35">
      <c r="D99" s="384"/>
    </row>
  </sheetData>
  <phoneticPr fontId="4" type="noConversion"/>
  <conditionalFormatting sqref="B10:C40 B41 B42:C51 B52 B53:C62 B63:B64 B65:C79">
    <cfRule type="cellIs" dxfId="0" priority="24" operator="equal">
      <formula>0</formula>
    </cfRule>
  </conditionalFormatting>
  <pageMargins left="0.70866141732283472" right="0.70866141732283472" top="0.74803149606299213" bottom="0.74803149606299213" header="0.31496062992125984" footer="0.31496062992125984"/>
  <pageSetup paperSize="9" scale="51" fitToHeight="0" orientation="portrait" r:id="rId1"/>
  <headerFooter scaleWithDoc="0">
    <oddHeader>&amp;LPage &amp;P&amp;R&amp;F</oddHeader>
    <oddFooter>&amp;R&amp;A</oddFooter>
  </headerFooter>
  <rowBreaks count="1" manualBreakCount="1">
    <brk id="5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2"/>
  <sheetViews>
    <sheetView showGridLines="0" zoomScaleNormal="100" workbookViewId="0"/>
  </sheetViews>
  <sheetFormatPr defaultColWidth="9.140625" defaultRowHeight="15" customHeight="1" x14ac:dyDescent="0.35"/>
  <cols>
    <col min="1" max="1" width="30.85546875" style="6" customWidth="1"/>
    <col min="2" max="2" width="18.7109375" style="6" customWidth="1"/>
    <col min="3" max="4" width="16.7109375" style="6" customWidth="1"/>
    <col min="5" max="5" width="11.5703125" style="6" customWidth="1"/>
    <col min="6" max="6" width="11.140625" style="6" bestFit="1" customWidth="1"/>
    <col min="7" max="7" width="11.140625" style="6" customWidth="1"/>
    <col min="8" max="8" width="13.5703125" style="6" bestFit="1" customWidth="1"/>
    <col min="9" max="11" width="12" style="6"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27" customHeight="1" x14ac:dyDescent="0.35">
      <c r="A1" s="58" t="s">
        <v>340</v>
      </c>
      <c r="B1" s="58"/>
      <c r="C1" s="58"/>
      <c r="D1" s="58"/>
      <c r="E1" s="58"/>
      <c r="H1" s="9"/>
      <c r="I1" s="9"/>
      <c r="J1" s="9"/>
      <c r="K1" s="9"/>
    </row>
    <row r="2" spans="1:14" ht="21.95" customHeight="1" x14ac:dyDescent="0.35">
      <c r="A2" s="59" t="str">
        <f>A_Summary!I23</f>
        <v>Providers registered in the 'Approved (fee cap)' category on 19 June 2024 (UKPRN: ALL)</v>
      </c>
      <c r="B2" s="59"/>
      <c r="C2" s="59"/>
      <c r="D2" s="59"/>
      <c r="E2" s="59"/>
      <c r="F2" s="59"/>
      <c r="G2" s="59"/>
    </row>
    <row r="3" spans="1:14" ht="21.95" customHeight="1" x14ac:dyDescent="0.35">
      <c r="A3" s="5" t="s">
        <v>360</v>
      </c>
      <c r="B3" s="59"/>
      <c r="C3" s="59"/>
      <c r="D3" s="59"/>
      <c r="E3" s="59"/>
      <c r="F3" s="59"/>
      <c r="G3" s="59"/>
    </row>
    <row r="4" spans="1:14" ht="33" customHeight="1" x14ac:dyDescent="0.5">
      <c r="A4" s="85" t="s">
        <v>240</v>
      </c>
      <c r="B4" s="128"/>
      <c r="C4" s="31"/>
    </row>
    <row r="5" spans="1:14" ht="23.25" customHeight="1" x14ac:dyDescent="0.35">
      <c r="A5" s="72" t="s">
        <v>243</v>
      </c>
      <c r="B5" s="128"/>
      <c r="C5" s="31"/>
    </row>
    <row r="6" spans="1:14" ht="18" customHeight="1" x14ac:dyDescent="0.35">
      <c r="A6" s="144" t="s">
        <v>12</v>
      </c>
      <c r="B6" s="145" t="s">
        <v>85</v>
      </c>
    </row>
    <row r="7" spans="1:14" ht="18" customHeight="1" x14ac:dyDescent="0.35">
      <c r="A7" s="146" t="s">
        <v>6</v>
      </c>
      <c r="B7" s="147">
        <v>10000</v>
      </c>
    </row>
    <row r="8" spans="1:14" ht="18" customHeight="1" x14ac:dyDescent="0.35">
      <c r="A8" s="148" t="s">
        <v>7</v>
      </c>
      <c r="B8" s="149">
        <v>1500</v>
      </c>
    </row>
    <row r="9" spans="1:14" ht="18" customHeight="1" x14ac:dyDescent="0.35">
      <c r="A9" s="148" t="s">
        <v>198</v>
      </c>
      <c r="B9" s="149">
        <v>250</v>
      </c>
    </row>
    <row r="10" spans="1:14" ht="18" customHeight="1" x14ac:dyDescent="0.35">
      <c r="A10" s="150" t="s">
        <v>201</v>
      </c>
      <c r="B10" s="151">
        <v>125.76</v>
      </c>
    </row>
    <row r="11" spans="1:14" ht="15" customHeight="1" x14ac:dyDescent="0.35">
      <c r="A11" s="152" t="s">
        <v>244</v>
      </c>
      <c r="B11" s="183">
        <v>1.129</v>
      </c>
    </row>
    <row r="12" spans="1:14" ht="23.25" customHeight="1" x14ac:dyDescent="0.4">
      <c r="B12" s="32"/>
      <c r="C12" s="31"/>
      <c r="N12" s="7"/>
    </row>
    <row r="13" spans="1:14" ht="21" customHeight="1" x14ac:dyDescent="0.5">
      <c r="A13" s="85" t="s">
        <v>241</v>
      </c>
      <c r="B13" s="128"/>
      <c r="C13" s="128"/>
      <c r="D13" s="128"/>
      <c r="N13" s="7"/>
    </row>
    <row r="14" spans="1:14" ht="18" customHeight="1" x14ac:dyDescent="0.4">
      <c r="A14" s="145" t="s">
        <v>85</v>
      </c>
      <c r="C14" s="31"/>
      <c r="N14" s="7"/>
    </row>
    <row r="15" spans="1:14" ht="18" customHeight="1" x14ac:dyDescent="0.4">
      <c r="A15" s="153">
        <v>2315</v>
      </c>
      <c r="C15" s="31"/>
      <c r="N15" s="7"/>
    </row>
    <row r="16" spans="1:14" ht="23.25" customHeight="1" x14ac:dyDescent="0.4">
      <c r="B16" s="32"/>
      <c r="C16" s="31"/>
      <c r="K16" s="9"/>
      <c r="N16" s="7"/>
    </row>
    <row r="17" spans="1:14" ht="21" customHeight="1" x14ac:dyDescent="0.4">
      <c r="A17" s="59" t="s">
        <v>242</v>
      </c>
      <c r="B17" s="140"/>
      <c r="C17" s="140"/>
      <c r="D17" s="140"/>
      <c r="N17" s="7"/>
    </row>
    <row r="18" spans="1:14" ht="48.75" customHeight="1" x14ac:dyDescent="0.4">
      <c r="A18" s="81" t="s">
        <v>106</v>
      </c>
      <c r="B18" s="178" t="s">
        <v>245</v>
      </c>
      <c r="C18" s="178" t="s">
        <v>246</v>
      </c>
      <c r="D18" s="141"/>
      <c r="M18" s="7"/>
    </row>
    <row r="19" spans="1:14" ht="18" customHeight="1" x14ac:dyDescent="0.4">
      <c r="A19" s="142" t="s">
        <v>108</v>
      </c>
      <c r="B19" s="143">
        <v>0</v>
      </c>
      <c r="C19" s="143">
        <v>0</v>
      </c>
      <c r="D19" s="33"/>
      <c r="J19" s="9"/>
      <c r="M19" s="7"/>
    </row>
    <row r="20" spans="1:14" ht="18" customHeight="1" x14ac:dyDescent="0.4">
      <c r="A20" s="142" t="s">
        <v>109</v>
      </c>
      <c r="B20" s="143">
        <v>0</v>
      </c>
      <c r="C20" s="143">
        <v>0</v>
      </c>
      <c r="D20" s="33"/>
      <c r="M20" s="7"/>
    </row>
    <row r="21" spans="1:14" ht="18" customHeight="1" x14ac:dyDescent="0.4">
      <c r="A21" s="142" t="s">
        <v>110</v>
      </c>
      <c r="B21" s="143">
        <v>82.29</v>
      </c>
      <c r="C21" s="143">
        <v>806.86</v>
      </c>
      <c r="D21" s="33"/>
      <c r="M21" s="7"/>
    </row>
    <row r="22" spans="1:14" ht="18" customHeight="1" x14ac:dyDescent="0.4">
      <c r="A22" s="142" t="s">
        <v>111</v>
      </c>
      <c r="B22" s="143">
        <v>82.29</v>
      </c>
      <c r="C22" s="143">
        <v>806.86</v>
      </c>
      <c r="D22" s="33"/>
      <c r="M22" s="7"/>
    </row>
    <row r="23" spans="1:14" ht="18" customHeight="1" x14ac:dyDescent="0.4">
      <c r="A23" s="142" t="s">
        <v>86</v>
      </c>
      <c r="B23" s="143">
        <v>220.74</v>
      </c>
      <c r="C23" s="143">
        <v>945.31</v>
      </c>
      <c r="D23" s="33"/>
      <c r="M23" s="7"/>
    </row>
    <row r="24" spans="1:14" ht="18" customHeight="1" x14ac:dyDescent="0.4">
      <c r="A24" s="142" t="s">
        <v>87</v>
      </c>
      <c r="B24" s="143">
        <v>427.76</v>
      </c>
      <c r="C24" s="143">
        <v>1152.33</v>
      </c>
      <c r="D24" s="33"/>
      <c r="M24" s="7"/>
    </row>
    <row r="25" spans="1:14" ht="18" customHeight="1" x14ac:dyDescent="0.4">
      <c r="A25" s="142" t="s">
        <v>93</v>
      </c>
      <c r="B25" s="143">
        <v>427.76</v>
      </c>
      <c r="C25" s="143">
        <v>1152.33</v>
      </c>
      <c r="D25" s="33"/>
      <c r="M25" s="7"/>
    </row>
    <row r="26" spans="1:14" ht="18" customHeight="1" x14ac:dyDescent="0.4">
      <c r="A26" s="142" t="s">
        <v>88</v>
      </c>
      <c r="B26" s="143">
        <v>220.74</v>
      </c>
      <c r="C26" s="143">
        <v>945.31</v>
      </c>
      <c r="D26" s="33"/>
      <c r="M26" s="7"/>
    </row>
    <row r="27" spans="1:14" ht="18" customHeight="1" x14ac:dyDescent="0.4">
      <c r="A27" s="142" t="s">
        <v>90</v>
      </c>
      <c r="B27" s="143">
        <v>220.74</v>
      </c>
      <c r="C27" s="143">
        <v>945.31</v>
      </c>
      <c r="D27" s="33"/>
      <c r="M27" s="7"/>
    </row>
    <row r="28" spans="1:14" ht="18" customHeight="1" x14ac:dyDescent="0.4">
      <c r="A28" s="142" t="s">
        <v>112</v>
      </c>
      <c r="B28" s="143">
        <v>82.29</v>
      </c>
      <c r="C28" s="143">
        <v>806.86</v>
      </c>
      <c r="D28" s="33"/>
      <c r="M28" s="7"/>
    </row>
    <row r="29" spans="1:14" ht="18" customHeight="1" x14ac:dyDescent="0.4">
      <c r="A29" s="142" t="s">
        <v>113</v>
      </c>
      <c r="B29" s="143">
        <v>82.29</v>
      </c>
      <c r="C29" s="143">
        <v>806.86</v>
      </c>
      <c r="D29" s="33"/>
      <c r="M29" s="7"/>
    </row>
    <row r="30" spans="1:14" ht="18" customHeight="1" x14ac:dyDescent="0.4">
      <c r="A30" s="72" t="s">
        <v>94</v>
      </c>
      <c r="B30" s="143">
        <v>3705.14</v>
      </c>
      <c r="C30" s="143">
        <v>4429.71</v>
      </c>
      <c r="D30" s="33"/>
      <c r="M30" s="7"/>
    </row>
    <row r="31" spans="1:14" ht="18" customHeight="1" x14ac:dyDescent="0.4">
      <c r="A31" s="72" t="s">
        <v>95</v>
      </c>
      <c r="B31" s="143">
        <v>3705.14</v>
      </c>
      <c r="C31" s="143">
        <v>4429.71</v>
      </c>
      <c r="D31" s="33"/>
      <c r="M31" s="7"/>
    </row>
    <row r="32" spans="1:14" ht="18" customHeight="1" x14ac:dyDescent="0.4">
      <c r="A32" s="72" t="s">
        <v>114</v>
      </c>
      <c r="B32" s="143">
        <v>82.29</v>
      </c>
      <c r="C32" s="143">
        <v>806.86</v>
      </c>
      <c r="D32" s="33"/>
      <c r="M32" s="7"/>
    </row>
    <row r="33" spans="1:14" ht="18" customHeight="1" x14ac:dyDescent="0.4">
      <c r="A33" s="72" t="s">
        <v>196</v>
      </c>
      <c r="B33" s="143">
        <v>1324.41</v>
      </c>
      <c r="C33" s="143">
        <v>2048.98</v>
      </c>
      <c r="D33" s="33"/>
      <c r="J33" s="9"/>
      <c r="M33" s="7"/>
    </row>
    <row r="34" spans="1:14" ht="18" customHeight="1" x14ac:dyDescent="0.4">
      <c r="A34" s="142" t="s">
        <v>89</v>
      </c>
      <c r="B34" s="143">
        <v>1324.41</v>
      </c>
      <c r="C34" s="143">
        <v>2048.98</v>
      </c>
      <c r="D34" s="33"/>
      <c r="J34" s="9"/>
      <c r="M34" s="7"/>
    </row>
    <row r="35" spans="1:14" ht="18" customHeight="1" x14ac:dyDescent="0.4">
      <c r="A35" s="142" t="s">
        <v>91</v>
      </c>
      <c r="B35" s="143">
        <v>1324.41</v>
      </c>
      <c r="C35" s="143">
        <v>2048.98</v>
      </c>
      <c r="D35" s="33"/>
      <c r="M35" s="7"/>
    </row>
    <row r="36" spans="1:14" ht="18" customHeight="1" x14ac:dyDescent="0.4">
      <c r="A36" s="142" t="s">
        <v>92</v>
      </c>
      <c r="B36" s="143">
        <v>289.31</v>
      </c>
      <c r="C36" s="143">
        <v>1013.88</v>
      </c>
      <c r="D36" s="33"/>
      <c r="M36" s="7"/>
    </row>
    <row r="37" spans="1:14" ht="23.25" customHeight="1" x14ac:dyDescent="0.4">
      <c r="A37" s="34"/>
      <c r="B37" s="33"/>
      <c r="C37" s="35"/>
      <c r="K37" s="9"/>
      <c r="N37" s="7"/>
    </row>
    <row r="38" spans="1:14" ht="21" customHeight="1" x14ac:dyDescent="0.4">
      <c r="A38" s="59" t="s">
        <v>247</v>
      </c>
      <c r="B38" s="59"/>
      <c r="C38" s="59"/>
      <c r="D38" s="36"/>
      <c r="E38" s="36"/>
      <c r="F38" s="36"/>
      <c r="G38" s="36"/>
      <c r="H38" s="36"/>
      <c r="I38" s="36"/>
      <c r="J38" s="36"/>
      <c r="K38" s="36"/>
    </row>
    <row r="39" spans="1:14" ht="18" customHeight="1" x14ac:dyDescent="0.4">
      <c r="A39" s="144" t="s">
        <v>12</v>
      </c>
      <c r="B39" s="145" t="s">
        <v>85</v>
      </c>
      <c r="C39" s="36"/>
      <c r="D39" s="36"/>
      <c r="E39" s="36"/>
      <c r="F39" s="36"/>
      <c r="G39" s="36"/>
      <c r="H39" s="36"/>
      <c r="I39" s="36"/>
      <c r="J39" s="36"/>
    </row>
    <row r="40" spans="1:14" ht="18" customHeight="1" x14ac:dyDescent="0.4">
      <c r="A40" s="154" t="s">
        <v>248</v>
      </c>
      <c r="B40" s="155">
        <v>1023.08</v>
      </c>
      <c r="C40" s="36"/>
      <c r="D40" s="36"/>
      <c r="E40" s="36"/>
      <c r="F40" s="36"/>
      <c r="G40" s="36"/>
      <c r="H40" s="36"/>
      <c r="I40" s="36"/>
    </row>
    <row r="41" spans="1:14" ht="15" customHeight="1" x14ac:dyDescent="0.4">
      <c r="B41" s="37"/>
      <c r="C41" s="12"/>
      <c r="D41" s="36"/>
      <c r="E41" s="36"/>
      <c r="F41" s="36"/>
      <c r="G41" s="36"/>
      <c r="H41" s="36"/>
      <c r="I41" s="36"/>
      <c r="J41" s="36"/>
      <c r="K41" s="38"/>
    </row>
    <row r="42" spans="1:14" ht="21" customHeight="1" x14ac:dyDescent="0.4">
      <c r="A42" s="59" t="s">
        <v>249</v>
      </c>
      <c r="B42" s="59"/>
      <c r="C42" s="59"/>
      <c r="D42" s="36"/>
      <c r="E42" s="36"/>
      <c r="F42" s="36"/>
      <c r="G42" s="36"/>
      <c r="H42" s="36"/>
      <c r="I42" s="36"/>
      <c r="J42" s="36"/>
      <c r="K42" s="36"/>
    </row>
    <row r="43" spans="1:14" ht="18" customHeight="1" x14ac:dyDescent="0.4">
      <c r="A43" s="144" t="s">
        <v>12</v>
      </c>
      <c r="B43" s="145" t="s">
        <v>85</v>
      </c>
      <c r="C43" s="12"/>
      <c r="D43" s="36"/>
      <c r="E43" s="36"/>
      <c r="F43" s="36"/>
      <c r="G43" s="36"/>
      <c r="H43" s="36"/>
      <c r="I43" s="36"/>
      <c r="J43" s="36"/>
      <c r="K43" s="36"/>
    </row>
    <row r="44" spans="1:14" ht="18" customHeight="1" x14ac:dyDescent="0.4">
      <c r="A44" s="157" t="s">
        <v>7</v>
      </c>
      <c r="B44" s="147">
        <v>895.75</v>
      </c>
      <c r="C44" s="12"/>
      <c r="D44" s="36"/>
      <c r="E44" s="36"/>
      <c r="F44" s="36"/>
      <c r="G44" s="36"/>
      <c r="H44" s="36"/>
      <c r="I44" s="36"/>
      <c r="J44" s="36"/>
      <c r="K44" s="36"/>
    </row>
    <row r="45" spans="1:14" ht="18" customHeight="1" x14ac:dyDescent="0.4">
      <c r="A45" s="156" t="s">
        <v>251</v>
      </c>
      <c r="B45" s="149">
        <v>684.99</v>
      </c>
      <c r="C45" s="12"/>
      <c r="D45" s="36"/>
      <c r="E45" s="36"/>
      <c r="F45" s="36"/>
      <c r="G45" s="36"/>
      <c r="H45" s="36"/>
      <c r="I45" s="36"/>
      <c r="J45" s="36"/>
      <c r="K45" s="36"/>
    </row>
    <row r="46" spans="1:14" ht="15" customHeight="1" x14ac:dyDescent="0.4">
      <c r="A46" s="39"/>
      <c r="B46" s="40"/>
      <c r="C46" s="12"/>
      <c r="D46" s="36"/>
      <c r="E46" s="36"/>
      <c r="F46" s="36"/>
      <c r="G46" s="36"/>
      <c r="H46" s="36"/>
      <c r="I46" s="36"/>
      <c r="J46" s="36"/>
      <c r="K46" s="36"/>
    </row>
    <row r="47" spans="1:14" ht="21" customHeight="1" x14ac:dyDescent="0.4">
      <c r="A47" s="59" t="s">
        <v>250</v>
      </c>
      <c r="B47" s="59"/>
      <c r="C47" s="59"/>
      <c r="D47" s="59"/>
      <c r="E47" s="36"/>
      <c r="F47" s="36"/>
      <c r="G47" s="36"/>
      <c r="H47" s="36"/>
      <c r="I47" s="36"/>
      <c r="J47" s="36"/>
      <c r="K47" s="36"/>
    </row>
    <row r="48" spans="1:14" ht="18" customHeight="1" x14ac:dyDescent="0.4">
      <c r="A48" s="144" t="s">
        <v>12</v>
      </c>
      <c r="B48" s="145" t="s">
        <v>85</v>
      </c>
      <c r="C48" s="12"/>
      <c r="D48" s="36"/>
      <c r="E48" s="36"/>
      <c r="F48" s="36"/>
      <c r="G48" s="36"/>
      <c r="H48" s="36"/>
      <c r="I48" s="36"/>
      <c r="J48" s="36"/>
      <c r="K48" s="36"/>
    </row>
    <row r="49" spans="1:11" ht="18" customHeight="1" x14ac:dyDescent="0.4">
      <c r="A49" s="157" t="s">
        <v>7</v>
      </c>
      <c r="B49" s="147">
        <v>1149.77</v>
      </c>
      <c r="C49" s="12"/>
      <c r="D49" s="36"/>
      <c r="E49" s="36"/>
      <c r="F49" s="36"/>
      <c r="G49" s="36"/>
      <c r="H49" s="36"/>
      <c r="I49" s="36"/>
      <c r="J49" s="36"/>
      <c r="K49" s="36"/>
    </row>
    <row r="50" spans="1:11" ht="18" customHeight="1" x14ac:dyDescent="0.4">
      <c r="A50" s="156" t="s">
        <v>251</v>
      </c>
      <c r="B50" s="149">
        <v>879.24</v>
      </c>
      <c r="C50" s="12"/>
      <c r="D50" s="36"/>
      <c r="E50" s="36"/>
      <c r="F50" s="36"/>
      <c r="G50" s="36"/>
      <c r="H50" s="36"/>
      <c r="I50" s="36"/>
      <c r="J50" s="36"/>
      <c r="K50" s="36"/>
    </row>
    <row r="51" spans="1:11" ht="18" customHeight="1" x14ac:dyDescent="0.4">
      <c r="A51" s="156" t="s">
        <v>8</v>
      </c>
      <c r="B51" s="149">
        <v>676.34</v>
      </c>
      <c r="C51" s="12"/>
      <c r="D51" s="36"/>
      <c r="E51" s="36"/>
      <c r="F51" s="36"/>
      <c r="G51" s="36"/>
      <c r="H51" s="36"/>
      <c r="I51" s="36"/>
      <c r="J51" s="36"/>
      <c r="K51" s="36"/>
    </row>
    <row r="52" spans="1:11" ht="15" customHeight="1" x14ac:dyDescent="0.4">
      <c r="A52" s="39"/>
      <c r="B52" s="40"/>
      <c r="C52" s="12"/>
      <c r="D52" s="36"/>
      <c r="E52" s="36"/>
      <c r="F52" s="36"/>
      <c r="G52" s="36"/>
      <c r="H52" s="36"/>
      <c r="I52" s="36"/>
      <c r="J52" s="36"/>
      <c r="K52" s="36"/>
    </row>
  </sheetData>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7:D17" location="HEALTH_TA" display="Nursing and allied health supplement" xr:uid="{00000000-0004-0000-0700-000009000000}"/>
    <hyperlink ref="A13" location="D_Overseas!G5" display="Table G2: Overseas study programmes parameters" xr:uid="{920A4AAD-1981-4023-93E6-E06A2E4D394D}"/>
  </hyperlinks>
  <pageMargins left="0.70866141732283472" right="0.70866141732283472" top="0.74803149606299213" bottom="0.74803149606299213" header="0.31496062992125984" footer="0.31496062992125984"/>
  <pageSetup paperSize="9" scale="74" orientation="portrait" r:id="rId1"/>
  <headerFooter scaleWithDoc="0">
    <oddHeader>&amp;LPage &amp;P&amp;R&amp;F</oddHeader>
    <oddFooter>&amp;R&amp;A</oddFoot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BB7960DA-3EE1-4ACE-ACB4-1D771529F22A}">
  <ds:schemaRefs>
    <ds:schemaRef ds:uri="91c09943-b123-4a9f-8401-cfdca5b81be5"/>
    <ds:schemaRef ds:uri="http://schemas.openxmlformats.org/package/2006/metadata/core-properties"/>
    <ds:schemaRef ds:uri="http://purl.org/dc/elements/1.1/"/>
    <ds:schemaRef ds:uri="http://purl.org/dc/terms/"/>
    <ds:schemaRef ds:uri="http://schemas.microsoft.com/office/2006/documentManagement/types"/>
    <ds:schemaRef ds:uri="de80298e-358f-4c90-87b2-2b2bfc29da57"/>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ACBDE64-6919-4E56-8CB1-293E5A43B116}">
  <ds:schemaRefs>
    <ds:schemaRef ds:uri="http://schemas.microsoft.com/sharepoint/v3/contenttype/forms"/>
  </ds:schemaRefs>
</ds:datastoreItem>
</file>

<file path=customXml/itemProps3.xml><?xml version="1.0" encoding="utf-8"?>
<ds:datastoreItem xmlns:ds="http://schemas.openxmlformats.org/officeDocument/2006/customXml" ds:itemID="{813145B4-A607-4088-B70B-058E8E05F82B}"/>
</file>

<file path=customXml/itemProps4.xml><?xml version="1.0" encoding="utf-8"?>
<ds:datastoreItem xmlns:ds="http://schemas.openxmlformats.org/officeDocument/2006/customXml" ds:itemID="{672CCFE3-F566-4482-BA68-547365977E4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78</vt:i4>
      </vt:variant>
    </vt:vector>
  </HeadingPairs>
  <TitlesOfParts>
    <vt:vector size="86" baseType="lpstr">
      <vt:lpstr>Information</vt:lpstr>
      <vt:lpstr>A_Summary</vt:lpstr>
      <vt:lpstr>B_High_cost</vt:lpstr>
      <vt:lpstr>C_NMAH_supplement</vt:lpstr>
      <vt:lpstr>D_Overseas</vt:lpstr>
      <vt:lpstr>E_Other_high_cost_targeted</vt:lpstr>
      <vt:lpstr>F_Student_access_and_success</vt:lpstr>
      <vt:lpstr>G_Parameters</vt:lpstr>
      <vt:lpstr>A_datacols1</vt:lpstr>
      <vt:lpstr>A_hidecols</vt:lpstr>
      <vt:lpstr>A_hiderows_group2</vt:lpstr>
      <vt:lpstr>A_rowtags1</vt:lpstr>
      <vt:lpstr>A_rowtags2</vt:lpstr>
      <vt:lpstr>A_rowtags3</vt:lpstr>
      <vt:lpstr>A_rowtags4</vt:lpstr>
      <vt:lpstr>A_rowtags5</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CDDFLAG</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E_Other_high_cost_targeted!Print_Area</vt:lpstr>
      <vt:lpstr>F_Student_access_and_success!Print_Area</vt:lpstr>
      <vt:lpstr>G_Parameters!Print_Area</vt:lpstr>
      <vt:lpstr>Information!Print_Area</vt:lpstr>
      <vt:lpstr>E_Other_high_cost_targeted!Print_Titles</vt:lpstr>
      <vt:lpstr>PRORATA</vt:lpstr>
      <vt:lpstr>PROVIDER</vt:lpstr>
      <vt:lpstr>SP_FT</vt:lpstr>
      <vt:lpstr>SP_PT</vt:lpstr>
      <vt:lpstr>SPECIALIST_TRANSITION_TA</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grant tables</dc:title>
  <dc:creator/>
  <cp:lastModifiedBy/>
  <dcterms:created xsi:type="dcterms:W3CDTF">2024-07-23T15:03:51Z</dcterms:created>
  <dcterms:modified xsi:type="dcterms:W3CDTF">2024-07-25T16:43:40Z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