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ables/table14.xml" ContentType="application/vnd.openxmlformats-officedocument.spreadsheetml.table+xml"/>
  <Override PartName="/xl/tables/table13.xml" ContentType="application/vnd.openxmlformats-officedocument.spreadsheetml.table+xml"/>
  <Override PartName="/xl/tables/table12.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5.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defaultThemeVersion="124226"/>
  <xr:revisionPtr revIDLastSave="0" documentId="8_{AE877366-27C0-4F4A-A3BD-886AB61F6191}" xr6:coauthVersionLast="47" xr6:coauthVersionMax="47" xr10:uidLastSave="{00000000-0000-0000-0000-000000000000}"/>
  <bookViews>
    <workbookView xWindow="-98" yWindow="-98" windowWidth="21795" windowHeight="13996" tabRatio="769" xr2:uid="{00000000-000D-0000-FFFF-FFFF00000000}"/>
  </bookViews>
  <sheets>
    <sheet name="Information" sheetId="79" r:id="rId1"/>
    <sheet name="A_Summary" sheetId="77" r:id="rId2"/>
    <sheet name="B_High_cost" sheetId="22" r:id="rId3"/>
    <sheet name="C_NMAH_supplement" sheetId="80" r:id="rId4"/>
    <sheet name="D_Overseas" sheetId="78" r:id="rId5"/>
    <sheet name="E_Other_high_cost_targeted" sheetId="43" r:id="rId6"/>
    <sheet name="F_Student_access_and_success" sheetId="30" r:id="rId7"/>
    <sheet name="G_Level_4_and_5_provision" sheetId="96" r:id="rId8"/>
    <sheet name="H_Parameters" sheetId="17" r:id="rId9"/>
  </sheets>
  <externalReferences>
    <externalReference r:id="rId10"/>
  </externalReferences>
  <definedNames>
    <definedName name="A_datacols1">A_Summary!$B$36:$C$36</definedName>
    <definedName name="A_hidecols">A_Summary!$C$37</definedName>
    <definedName name="A_hiderows_group1">A_Summary!#REF!</definedName>
    <definedName name="A_hiderows_group2">A_Summary!#REF!</definedName>
    <definedName name="A_rowtags1">A_Summary!$G$7:$G$16</definedName>
    <definedName name="A_rowtags2">A_Summary!$G$18</definedName>
    <definedName name="A_rowtags3">A_Summary!$G$20:$G$24</definedName>
    <definedName name="A_rowtags4">A_Summary!$G$26:$G$28</definedName>
    <definedName name="A_rowtags5">A_Summary!$G$26:$G$29</definedName>
    <definedName name="A_rowvars">A_Summary!$G$5</definedName>
    <definedName name="ACCL_TA">E_Other_high_cost_targeted!$K$5</definedName>
    <definedName name="B_datacols1">B_High_cost!$D$79:$H$79</definedName>
    <definedName name="B_rowtags">B_High_cost!$K$6:$M$76</definedName>
    <definedName name="B_rowvars">B_High_cost!$K$5:$M$5</definedName>
    <definedName name="C_coltags1">C_NMAH_supplement!$C$46:$C$46</definedName>
    <definedName name="C_coltags2">C_NMAH_supplement!$D$46:$D$46</definedName>
    <definedName name="C_coltags3">C_NMAH_supplement!$E$46:$G$46</definedName>
    <definedName name="C_colvars">C_NMAH_supplement!$A$46</definedName>
    <definedName name="C_datacols">C_NMAH_supplement!$C$47:$G$47</definedName>
    <definedName name="C_rowtags">C_NMAH_supplement!$I$6:$J$44</definedName>
    <definedName name="C_rowvars">C_NMAH_supplement!$I$5:$J$5</definedName>
    <definedName name="CDDFLAG">A_Summary!$M$41</definedName>
    <definedName name="D_coltags1">D_Overseas!$B$11:$C$11</definedName>
    <definedName name="D_coltags2">D_Overseas!$D$11:$E$11</definedName>
    <definedName name="D_coltags3">D_Overseas!$F$11:$G$11</definedName>
    <definedName name="D_colvars">D_Overseas!$A$11</definedName>
    <definedName name="D_datacols">D_Overseas!$B$12:$G$12</definedName>
    <definedName name="D_rowtags">D_Overseas!$I$6:$I$8</definedName>
    <definedName name="D_rowvars">D_Overseas!$I$5</definedName>
    <definedName name="DATE">A_Summary!$I$5</definedName>
    <definedName name="DENINTAR" localSheetId="7">[1]A_Summary!$H$38</definedName>
    <definedName name="DENINTAR">A_Summary!$H$34</definedName>
    <definedName name="DENINTAR_ISOV" localSheetId="7">[1]A_Summary!$H$39</definedName>
    <definedName name="DENINTAR_ISOV">A_Summary!$H$35</definedName>
    <definedName name="DENINTAR_ISOV2" localSheetId="7">[1]A_Summary!$H$44</definedName>
    <definedName name="DENINTAR_ISOV2">A_Summary!#REF!</definedName>
    <definedName name="DENINTAR2" localSheetId="7">[1]A_Summary!$H$43</definedName>
    <definedName name="DENINTAR2">A_Summary!#REF!</definedName>
    <definedName name="DIS_WHCOUNT" localSheetId="7">[1]F_Student_access_and_success!#REF!</definedName>
    <definedName name="DIS_WHCOUNT">F_Student_access_and_success!#REF!</definedName>
    <definedName name="DISABLED">F_Student_access_and_success!$A$63</definedName>
    <definedName name="E_datacols1">E_Other_high_cost_targeted!$E$144:$K$144</definedName>
    <definedName name="E_rowtags">E_Other_high_cost_targeted!$M$6:$P$141</definedName>
    <definedName name="E_rowvars">E_Other_high_cost_targeted!$M$5:$P$5</definedName>
    <definedName name="F_datacols">F_Student_access_and_success!$B$82</definedName>
    <definedName name="F_rowtags1">F_Student_access_and_success!$E$10:$E$17</definedName>
    <definedName name="F_rowtags11">F_Student_access_and_success!$E$55:$E$56</definedName>
    <definedName name="F_rowtags2">F_Student_access_and_success!$E$21:$E$28</definedName>
    <definedName name="F_rowtags3">F_Student_access_and_success!$E$32:$E$39</definedName>
    <definedName name="F_rowtags4">F_Student_access_and_success!$E$43:$E$50</definedName>
    <definedName name="F_rowtags5">F_Student_access_and_success!$E$54:$E$56</definedName>
    <definedName name="F_rowtags6">F_Student_access_and_success!$E$60:$E$61</definedName>
    <definedName name="F_rowtags7">F_Student_access_and_success!$E$65:$E$70</definedName>
    <definedName name="F_rowtags8">F_Student_access_and_success!$E$72:$E$72</definedName>
    <definedName name="F_rowtags9">F_Student_access_and_success!$E$76:$E$79</definedName>
    <definedName name="F_rowvars">F_Student_access_and_success!$E$9</definedName>
    <definedName name="HEALTH_TA">C_NMAH_supplement!$G$5:$G$5</definedName>
    <definedName name="HIGHCOST">B_High_cost!$H$5</definedName>
    <definedName name="INT_TA">E_Other_high_cost_targeted!$J$5</definedName>
    <definedName name="MEDINTAR" localSheetId="7">[1]A_Summary!$H$36</definedName>
    <definedName name="MEDINTAR">A_Summary!$H$32</definedName>
    <definedName name="MEDINTAR_ISOV" localSheetId="7">[1]A_Summary!$H$37</definedName>
    <definedName name="MEDINTAR_ISOV">A_Summary!$H$33</definedName>
    <definedName name="MEDINTAR_ISOV2" localSheetId="7">[1]A_Summary!$H$42</definedName>
    <definedName name="MEDINTAR_ISOV2">A_Summary!#REF!</definedName>
    <definedName name="MEDINTAR2" localSheetId="7">[1]A_Summary!$H$41</definedName>
    <definedName name="MEDINTAR2">A_Summary!#REF!</definedName>
    <definedName name="Mental_health">F_Student_access_and_success!$A$74</definedName>
    <definedName name="OVERSEAS" localSheetId="7">[1]!TableD_Overseas[[#Headers],[Overseas study programmes (£)]]</definedName>
    <definedName name="OVERSEAS">TableD_Overseas[[#Headers],[Overseas study programmes (£)]]</definedName>
    <definedName name="PGTS_TA">E_Other_high_cost_targeted!$I$5</definedName>
    <definedName name="_xlnm.Print_Area" localSheetId="1">A_Summary!$A$1:$F$35</definedName>
    <definedName name="_xlnm.Print_Area" localSheetId="2">B_High_cost!$A$1:$I$77</definedName>
    <definedName name="_xlnm.Print_Area" localSheetId="3">C_NMAH_supplement!$A$1:$H$45</definedName>
    <definedName name="_xlnm.Print_Area" localSheetId="4">D_Overseas!$A$1:$H$9</definedName>
    <definedName name="_xlnm.Print_Area" localSheetId="5">E_Other_high_cost_targeted!$A$1:$L$142</definedName>
    <definedName name="_xlnm.Print_Area" localSheetId="6">F_Student_access_and_success!$A$1:$E$80</definedName>
    <definedName name="_xlnm.Print_Area" localSheetId="8">H_Parameters!$A$1:$G$52</definedName>
    <definedName name="_xlnm.Print_Area" localSheetId="0">Information!$A$1:$C$21</definedName>
    <definedName name="_xlnm.Print_Titles" localSheetId="5">E_Other_high_cost_targeted!$A:$D,E_Other_high_cost_targeted!$1:$5</definedName>
    <definedName name="PRORATA" localSheetId="7">[1]A_Summary!$L$50</definedName>
    <definedName name="PRORATA">A_Summary!$L$41</definedName>
    <definedName name="PROVIDER" localSheetId="7">[1]A_Summary!$I$50</definedName>
    <definedName name="PROVIDER">A_Summary!$I$41</definedName>
    <definedName name="SP_FT">F_Student_access_and_success!$A$8</definedName>
    <definedName name="SP_PT">F_Student_access_and_success!$A$52</definedName>
    <definedName name="SPDISPOP" localSheetId="7">[1]F_Student_access_and_success!#REF!</definedName>
    <definedName name="SPDISPOP">F_Student_access_and_success!#REF!</definedName>
    <definedName name="SPDSAALLOC" localSheetId="7">[1]F_Student_access_and_success!#REF!</definedName>
    <definedName name="SPDSAALLOC">F_Student_access_and_success!#REF!</definedName>
    <definedName name="SPECIALIST_TRANSITION_TA">A_Summary!$H$27</definedName>
    <definedName name="SPSDALLOC" localSheetId="7">[1]F_Student_access_and_success!#REF!</definedName>
    <definedName name="SPSDALLOC">F_Student_access_and_success!#REF!</definedName>
    <definedName name="SPSECTORFLAG" localSheetId="7">[1]A_Summary!$K$50</definedName>
    <definedName name="SPSECTORFLAG">A_Summary!$K$41</definedName>
    <definedName name="TABLEA">A_Summary!$A$1</definedName>
    <definedName name="TABLEB">B_High_cost!$A$1</definedName>
    <definedName name="TABLEC">C_NMAH_supplement!$A$1</definedName>
    <definedName name="TABLED">D_Overseas!$A$1</definedName>
    <definedName name="TABLEE">E_Other_high_cost_targeted!$A$1</definedName>
    <definedName name="TABLEF">F_Student_access_and_success!$A$1</definedName>
    <definedName name="TABLEG">H_Parameters!$A$1</definedName>
    <definedName name="TC_coltags3">#REF!</definedName>
    <definedName name="UKPRN" localSheetId="7">[1]A_Summary!$J$50</definedName>
    <definedName name="UKPRN">A_Summary!$J$41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0" l="1"/>
  <c r="A17" i="79"/>
  <c r="A16" i="79"/>
  <c r="A15" i="79"/>
  <c r="C20" i="43" l="1"/>
  <c r="C10" i="43"/>
  <c r="C13" i="22"/>
  <c r="C8" i="22"/>
  <c r="B35" i="77" l="1"/>
  <c r="B33" i="77"/>
  <c r="A14" i="79"/>
  <c r="C137" i="43" l="1"/>
  <c r="C132" i="43"/>
  <c r="C123" i="43"/>
  <c r="C113" i="43"/>
  <c r="C103" i="43"/>
  <c r="C97" i="43"/>
  <c r="C88" i="43"/>
  <c r="C78" i="43"/>
  <c r="C68" i="43"/>
  <c r="C58" i="43"/>
  <c r="C48" i="43"/>
  <c r="C38" i="43"/>
  <c r="C28" i="43"/>
  <c r="C18" i="43"/>
  <c r="C8" i="43"/>
  <c r="C136" i="43"/>
  <c r="C131" i="43"/>
  <c r="C121" i="43"/>
  <c r="C111" i="43"/>
  <c r="C101" i="43"/>
  <c r="C96" i="43"/>
  <c r="C86" i="43"/>
  <c r="C76" i="43"/>
  <c r="C66" i="43"/>
  <c r="C56" i="43"/>
  <c r="C46" i="43"/>
  <c r="C36" i="43"/>
  <c r="C26" i="43"/>
  <c r="C16" i="43"/>
  <c r="C6" i="43"/>
  <c r="C72" i="22"/>
  <c r="C67" i="22"/>
  <c r="C62" i="22"/>
  <c r="C57" i="22"/>
  <c r="C52" i="22"/>
  <c r="C47" i="22"/>
  <c r="C42" i="22"/>
  <c r="C37" i="22"/>
  <c r="C32" i="22"/>
  <c r="C27" i="22"/>
  <c r="C22" i="22"/>
  <c r="C17" i="22"/>
  <c r="C12" i="22"/>
  <c r="C7" i="22"/>
  <c r="C71" i="22"/>
  <c r="C66" i="22"/>
  <c r="C61" i="22"/>
  <c r="C56" i="22"/>
  <c r="C51" i="22"/>
  <c r="C46" i="22"/>
  <c r="C41" i="22"/>
  <c r="C36" i="22"/>
  <c r="C31" i="22"/>
  <c r="C26" i="22"/>
  <c r="C21" i="22"/>
  <c r="C16" i="22"/>
  <c r="C11" i="22"/>
  <c r="C6" i="22"/>
  <c r="C9" i="22"/>
  <c r="C73" i="22"/>
  <c r="A13" i="79" l="1"/>
  <c r="A12" i="79"/>
  <c r="A11" i="79"/>
  <c r="A10" i="79"/>
  <c r="C84" i="43" l="1"/>
  <c r="C82" i="43"/>
  <c r="C80" i="43"/>
  <c r="C74" i="43"/>
  <c r="C72" i="43"/>
  <c r="C70" i="43"/>
  <c r="C45" i="22" l="1"/>
  <c r="C44" i="22"/>
  <c r="C43" i="22"/>
  <c r="C40" i="22"/>
  <c r="C39" i="22"/>
  <c r="C38" i="22"/>
  <c r="B34" i="77" l="1"/>
  <c r="B32" i="77"/>
  <c r="I19" i="77" l="1"/>
  <c r="I20" i="77" l="1"/>
  <c r="A2" i="79"/>
  <c r="I21" i="77" l="1"/>
  <c r="A2" i="96" l="1"/>
  <c r="A2" i="30"/>
  <c r="A2" i="80"/>
  <c r="A2" i="43"/>
  <c r="A2" i="17"/>
  <c r="A2" i="78"/>
  <c r="A2" i="77"/>
  <c r="A2" i="22"/>
  <c r="A3" i="79" l="1"/>
  <c r="C12" i="43" l="1"/>
  <c r="C134" i="43"/>
  <c r="C139" i="43"/>
  <c r="C30" i="43"/>
  <c r="C133" i="43"/>
  <c r="C138" i="43"/>
  <c r="C135" i="43"/>
  <c r="C140" i="43"/>
  <c r="C14" i="43"/>
  <c r="C129" i="43"/>
  <c r="C100" i="43"/>
  <c r="C109" i="43"/>
  <c r="C99" i="43"/>
  <c r="C98" i="43"/>
  <c r="C125" i="43"/>
  <c r="C127" i="43"/>
  <c r="C115" i="43"/>
  <c r="C117" i="43"/>
  <c r="C119" i="43"/>
  <c r="C105" i="43"/>
  <c r="C107" i="43"/>
  <c r="C90" i="43"/>
  <c r="C92" i="43"/>
  <c r="C94" i="43"/>
  <c r="C60" i="43"/>
  <c r="C62" i="43"/>
  <c r="C64" i="43"/>
  <c r="C50" i="43"/>
  <c r="C40" i="43"/>
  <c r="C52" i="43"/>
  <c r="C54" i="43"/>
  <c r="C42" i="43"/>
  <c r="C44" i="43"/>
  <c r="C32" i="43"/>
  <c r="C34" i="43"/>
  <c r="C22" i="43"/>
  <c r="C24" i="43"/>
  <c r="C18" i="22" l="1"/>
  <c r="C15" i="22"/>
  <c r="C14" i="22"/>
  <c r="C10" i="22"/>
  <c r="C54" i="22"/>
  <c r="C74" i="22"/>
  <c r="C75" i="22"/>
  <c r="C68" i="22"/>
  <c r="C69" i="22"/>
  <c r="C70" i="22"/>
  <c r="C63" i="22"/>
  <c r="C64" i="22"/>
  <c r="C65" i="22"/>
  <c r="C58" i="22"/>
  <c r="C59" i="22"/>
  <c r="C60" i="22"/>
  <c r="C53" i="22"/>
  <c r="C55" i="22"/>
  <c r="C24" i="22"/>
  <c r="C48" i="22"/>
  <c r="C49" i="22"/>
  <c r="C50" i="22"/>
  <c r="C33" i="22"/>
  <c r="C34" i="22"/>
  <c r="C35" i="22"/>
  <c r="C28" i="22"/>
  <c r="C29" i="22"/>
  <c r="C30" i="22"/>
  <c r="C23" i="22"/>
  <c r="C25" i="22"/>
  <c r="C20" i="22"/>
  <c r="C19" i="22"/>
</calcChain>
</file>

<file path=xl/sharedStrings.xml><?xml version="1.0" encoding="utf-8"?>
<sst xmlns="http://schemas.openxmlformats.org/spreadsheetml/2006/main" count="1496" uniqueCount="375">
  <si>
    <t>Mode</t>
  </si>
  <si>
    <t>PT</t>
  </si>
  <si>
    <t>FTS</t>
  </si>
  <si>
    <t>Total</t>
  </si>
  <si>
    <t>Level</t>
  </si>
  <si>
    <t>UG</t>
  </si>
  <si>
    <t>A</t>
  </si>
  <si>
    <t>B</t>
  </si>
  <si>
    <t>D</t>
  </si>
  <si>
    <t>Length</t>
  </si>
  <si>
    <t>Long</t>
  </si>
  <si>
    <t>Standard</t>
  </si>
  <si>
    <t>Price group</t>
  </si>
  <si>
    <t>SWOUT</t>
  </si>
  <si>
    <t>Clinical consultants' pay</t>
  </si>
  <si>
    <t>NHS pensions scheme compensation</t>
  </si>
  <si>
    <t>a</t>
  </si>
  <si>
    <t>b</t>
  </si>
  <si>
    <t>c</t>
  </si>
  <si>
    <t>d</t>
  </si>
  <si>
    <t>e</t>
  </si>
  <si>
    <t>g</t>
  </si>
  <si>
    <t>h</t>
  </si>
  <si>
    <t>Weighted FTEs</t>
  </si>
  <si>
    <t>Funding rate per weighted FTE (£)</t>
  </si>
  <si>
    <t>j</t>
  </si>
  <si>
    <t>f</t>
  </si>
  <si>
    <t>DISFTE</t>
  </si>
  <si>
    <t>Senior academic GPs' pay</t>
  </si>
  <si>
    <t>S</t>
  </si>
  <si>
    <t>L</t>
  </si>
  <si>
    <t>C2</t>
  </si>
  <si>
    <t>Intensive postgraduate provision</t>
  </si>
  <si>
    <t>PRICEGRP</t>
  </si>
  <si>
    <t>MODE</t>
  </si>
  <si>
    <t>LEVEL</t>
  </si>
  <si>
    <t>LENGTH</t>
  </si>
  <si>
    <t>PGT_UGF</t>
  </si>
  <si>
    <t>l</t>
  </si>
  <si>
    <t>Intensive postgraduate provision (£)</t>
  </si>
  <si>
    <t>HOMEF</t>
  </si>
  <si>
    <t>PGT_ML</t>
  </si>
  <si>
    <t>PGT_OTH</t>
  </si>
  <si>
    <t>Postgraduate taught supplement</t>
  </si>
  <si>
    <t>Postgraduate taught supplement (£)</t>
  </si>
  <si>
    <t>Disabled students' premium</t>
  </si>
  <si>
    <t>i</t>
  </si>
  <si>
    <t>HIGHCOST</t>
  </si>
  <si>
    <t>T_TOT</t>
  </si>
  <si>
    <t>GRANT</t>
  </si>
  <si>
    <t>ALLOC</t>
  </si>
  <si>
    <t>MEDINTAR</t>
  </si>
  <si>
    <t>DENINTAR</t>
  </si>
  <si>
    <t>PGTS_TA</t>
  </si>
  <si>
    <t>INT_TA</t>
  </si>
  <si>
    <t>ACCL_TA</t>
  </si>
  <si>
    <t>ERAS_TA</t>
  </si>
  <si>
    <t>CCPAY_TA</t>
  </si>
  <si>
    <t>SAGP_TA</t>
  </si>
  <si>
    <t>NHS_TA</t>
  </si>
  <si>
    <t>Titles</t>
  </si>
  <si>
    <t>r</t>
  </si>
  <si>
    <t>s</t>
  </si>
  <si>
    <t>t</t>
  </si>
  <si>
    <t>u</t>
  </si>
  <si>
    <t>v</t>
  </si>
  <si>
    <t>w</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</si>
  <si>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</si>
  <si>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</si>
  <si>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</si>
  <si>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</si>
  <si>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</si>
  <si>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</si>
  <si>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</si>
  <si>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</si>
  <si>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</si>
  <si>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</si>
  <si>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</si>
  <si>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</si>
  <si>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</si>
  <si>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</si>
  <si>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</si>
  <si>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</si>
  <si>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</si>
  <si>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</si>
  <si>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</si>
  <si>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</si>
  <si>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</si>
  <si>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</si>
  <si>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</si>
  <si>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</si>
  <si>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</si>
  <si>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</si>
  <si>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</si>
  <si>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</si>
  <si>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</si>
  <si>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</si>
  <si>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</si>
  <si>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</si>
  <si>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</si>
  <si>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</si>
  <si>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</si>
  <si>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e = c ÷ d</t>
  </si>
  <si>
    <t>UKPRN</t>
  </si>
  <si>
    <t>Type of year abroad</t>
  </si>
  <si>
    <t>Sandwich year out</t>
  </si>
  <si>
    <t>Profession</t>
  </si>
  <si>
    <t>YEARABR</t>
  </si>
  <si>
    <t>Dental hygiene</t>
  </si>
  <si>
    <t>Dental therapy</t>
  </si>
  <si>
    <t>Dietetics</t>
  </si>
  <si>
    <t>Midwifery</t>
  </si>
  <si>
    <t>Occupational therapy</t>
  </si>
  <si>
    <t>Operating department practice</t>
  </si>
  <si>
    <t>Physiotherapy</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</si>
  <si>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</si>
  <si>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</si>
  <si>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</si>
  <si>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</si>
  <si>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</si>
  <si>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</si>
  <si>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</si>
  <si>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</si>
  <si>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</si>
  <si>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</si>
  <si>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</si>
  <si>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</si>
  <si>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</si>
  <si>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</si>
  <si>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</si>
  <si>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</si>
  <si>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</si>
  <si>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</si>
  <si>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</si>
  <si>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</si>
  <si>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</si>
  <si>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</si>
  <si>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</si>
  <si>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</si>
  <si>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</si>
  <si>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</si>
  <si>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</si>
  <si>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</si>
  <si>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</si>
  <si>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</si>
  <si>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</si>
  <si>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</si>
  <si>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</si>
  <si>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</si>
  <si>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</si>
  <si>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</si>
  <si>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</si>
  <si>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</si>
  <si>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</si>
  <si>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</si>
  <si>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</si>
  <si>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</si>
  <si>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</si>
  <si>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</si>
  <si>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</si>
  <si>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</si>
  <si>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</si>
  <si>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SP_FT_SUPP</t>
  </si>
  <si>
    <t>Nursing, midwifery and allied health supplement (£)</t>
  </si>
  <si>
    <t>Nursing, midwifery and allied health supplement</t>
  </si>
  <si>
    <t>Date</t>
  </si>
  <si>
    <t>Total headcount</t>
  </si>
  <si>
    <t>Disability status</t>
  </si>
  <si>
    <t>In receipt of DSA</t>
  </si>
  <si>
    <t>Self-declared disability, not in receipt of DSA</t>
  </si>
  <si>
    <t>Provider</t>
  </si>
  <si>
    <t>Provider name</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</si>
  <si>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</si>
  <si>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</si>
  <si>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</si>
  <si>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</si>
  <si>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</si>
  <si>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</si>
  <si>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</si>
  <si>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</si>
  <si>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part-time</t>
  </si>
  <si>
    <t>Accelerated 
full-time undergraduate provision (£)</t>
  </si>
  <si>
    <t>c = (2 × a) + b</t>
  </si>
  <si>
    <t>Very high-cost STEM subjects</t>
  </si>
  <si>
    <t>PGT (UG fee)</t>
  </si>
  <si>
    <t>Total funding</t>
  </si>
  <si>
    <t>VHCSS_TA</t>
  </si>
  <si>
    <t>PGT (Masters' loan)</t>
  </si>
  <si>
    <t>PGT (Other)</t>
  </si>
  <si>
    <t>HEALTHTAFTETOT</t>
  </si>
  <si>
    <t>SPSECTORFLAG</t>
  </si>
  <si>
    <t>Headcount of at-risk and underrepresented students</t>
  </si>
  <si>
    <t>Total FTEs for NMAH supplement</t>
  </si>
  <si>
    <t>HOMEF_HEALTH</t>
  </si>
  <si>
    <t>Pro-rata</t>
  </si>
  <si>
    <t>T</t>
  </si>
  <si>
    <t>Podiatry</t>
  </si>
  <si>
    <t>GRANT_PR</t>
  </si>
  <si>
    <t>C1.1</t>
  </si>
  <si>
    <t>C11</t>
  </si>
  <si>
    <t>C12</t>
  </si>
  <si>
    <t>C1.2</t>
  </si>
  <si>
    <t>n</t>
  </si>
  <si>
    <t>c = a × b</t>
  </si>
  <si>
    <t>Overseas study programmes</t>
  </si>
  <si>
    <t>Total years countable for Overseas study programmes</t>
  </si>
  <si>
    <t>Overseas study programmes (£)</t>
  </si>
  <si>
    <t>Premium for student transitions and mental health</t>
  </si>
  <si>
    <t>ERASSTU</t>
  </si>
  <si>
    <t>g = e × f</t>
  </si>
  <si>
    <t>j = max (g × h, i)</t>
  </si>
  <si>
    <t>SP_MH</t>
  </si>
  <si>
    <t>Adjustments to entrants</t>
  </si>
  <si>
    <t>Funding rate per entrant (£)</t>
  </si>
  <si>
    <t>d = (a + b) × c</t>
  </si>
  <si>
    <t>HOMEF_ENTRANTS</t>
  </si>
  <si>
    <t>TRANSHEADCOUNT</t>
  </si>
  <si>
    <t>Premium to support successful student outcomes: full-time (main allocation) (£)</t>
  </si>
  <si>
    <t>Premium to support successful student outcomes: full-time (supplement) (£)</t>
  </si>
  <si>
    <t>Premium to support successful student outcomes: part-time (£)</t>
  </si>
  <si>
    <t>Disabled students' premium (£)</t>
  </si>
  <si>
    <t>Premium for student transitions and mental health (£)</t>
  </si>
  <si>
    <t>FTE adjustments</t>
  </si>
  <si>
    <t>MH_RATE</t>
  </si>
  <si>
    <t>Adjustment for over-recruitment against medical and dental intake targets</t>
  </si>
  <si>
    <t>Other FTE adjustments</t>
  </si>
  <si>
    <t>M_D_ADJ</t>
  </si>
  <si>
    <t>Outgoing other study years abroad</t>
  </si>
  <si>
    <t>ERAS</t>
  </si>
  <si>
    <t>NON_ERAS</t>
  </si>
  <si>
    <t>About this workbook</t>
  </si>
  <si>
    <t>Table of contents</t>
  </si>
  <si>
    <t>Table A1: Summary of allocations</t>
  </si>
  <si>
    <t>Premium to support successful student outcomes: full-time</t>
  </si>
  <si>
    <t>HIGHCOST_SUM</t>
  </si>
  <si>
    <t>SP_SUM</t>
  </si>
  <si>
    <t>Table B: High-cost subject funding</t>
  </si>
  <si>
    <t>Table D: Overseas study programmes</t>
  </si>
  <si>
    <t>Table E: Other high-cost targeted allocations</t>
  </si>
  <si>
    <t>[note 1] Scaling factor is not applied to C1.2</t>
  </si>
  <si>
    <t>Scaling factor [note 1]</t>
  </si>
  <si>
    <t>Rate of funding
UG</t>
  </si>
  <si>
    <t>Rate of funding
PGT (UG fee)</t>
  </si>
  <si>
    <t>C1.1, C1.2 and C2</t>
  </si>
  <si>
    <t>Name of allocation</t>
  </si>
  <si>
    <t>Subtotal: funding for student access and success</t>
  </si>
  <si>
    <t>Subtotal: funding for specialist providers</t>
  </si>
  <si>
    <t>Section 1: Funding for high-cost courses</t>
  </si>
  <si>
    <t>Section 2: Funding for student access and success</t>
  </si>
  <si>
    <t>Section 3: Funding for specialist providers</t>
  </si>
  <si>
    <t>Where an allocation is calculated using headcounts from individualised data, the figures are shown in two tables; the first shows the headcounts and the second shows the calculation.</t>
  </si>
  <si>
    <t>This worksheet contains eight tables separated vertically by one blank row each.</t>
  </si>
  <si>
    <t>Group
(Qualification Aim / Age / Risk Category)</t>
  </si>
  <si>
    <t>Label</t>
  </si>
  <si>
    <t>First degree / Young / Medium</t>
  </si>
  <si>
    <t>First degree / Young / High</t>
  </si>
  <si>
    <t>First degree / Mature / Medium</t>
  </si>
  <si>
    <t>First degree / Mature / High</t>
  </si>
  <si>
    <t>Other UG / Young / Medium</t>
  </si>
  <si>
    <t>Other UG / Young / High</t>
  </si>
  <si>
    <t>Other UG / Mature / Medium</t>
  </si>
  <si>
    <t>Other UG / Mature / High</t>
  </si>
  <si>
    <t>Entity</t>
  </si>
  <si>
    <t>Value</t>
  </si>
  <si>
    <t>Label or formula</t>
  </si>
  <si>
    <r>
      <t xml:space="preserve">i = a + (2 </t>
    </r>
    <r>
      <rPr>
        <sz val="11"/>
        <rFont val="Calibri"/>
        <family val="2"/>
      </rPr>
      <t>×</t>
    </r>
    <r>
      <rPr>
        <sz val="11"/>
        <rFont val="Arial"/>
        <family val="2"/>
      </rPr>
      <t xml:space="preserve"> b) + (1.5 </t>
    </r>
    <r>
      <rPr>
        <sz val="11"/>
        <rFont val="Calibri"/>
        <family val="2"/>
      </rPr>
      <t>×</t>
    </r>
    <r>
      <rPr>
        <sz val="11"/>
        <rFont val="Arial"/>
        <family val="2"/>
      </rPr>
      <t xml:space="preserve"> c) + (2.5 </t>
    </r>
    <r>
      <rPr>
        <sz val="11"/>
        <rFont val="Calibri"/>
        <family val="2"/>
      </rPr>
      <t>×</t>
    </r>
    <r>
      <rPr>
        <sz val="11"/>
        <rFont val="Arial"/>
        <family val="2"/>
      </rPr>
      <t xml:space="preserve"> d) + (1.5 </t>
    </r>
    <r>
      <rPr>
        <sz val="11"/>
        <rFont val="Calibri"/>
        <family val="2"/>
      </rPr>
      <t>×</t>
    </r>
    <r>
      <rPr>
        <sz val="11"/>
        <rFont val="Arial"/>
        <family val="2"/>
      </rPr>
      <t xml:space="preserve"> e) + (3 </t>
    </r>
    <r>
      <rPr>
        <sz val="11"/>
        <rFont val="Calibri"/>
        <family val="2"/>
      </rPr>
      <t>×</t>
    </r>
    <r>
      <rPr>
        <sz val="11"/>
        <rFont val="Arial"/>
        <family val="2"/>
      </rPr>
      <t xml:space="preserve"> f) + (1.5 </t>
    </r>
    <r>
      <rPr>
        <sz val="11"/>
        <rFont val="Calibri"/>
        <family val="2"/>
      </rPr>
      <t>×</t>
    </r>
    <r>
      <rPr>
        <sz val="11"/>
        <rFont val="Arial"/>
        <family val="2"/>
      </rPr>
      <t xml:space="preserve"> g) + (2.5 </t>
    </r>
    <r>
      <rPr>
        <sz val="11"/>
        <rFont val="Calibri"/>
        <family val="2"/>
      </rPr>
      <t>×</t>
    </r>
    <r>
      <rPr>
        <sz val="11"/>
        <rFont val="Arial"/>
        <family val="2"/>
      </rPr>
      <t xml:space="preserve"> h)</t>
    </r>
  </si>
  <si>
    <t>Proportion excluded for reason related to qualifications on entry data</t>
  </si>
  <si>
    <r>
      <t xml:space="preserve">k = i </t>
    </r>
    <r>
      <rPr>
        <sz val="11"/>
        <rFont val="Calibri"/>
        <family val="2"/>
      </rPr>
      <t>÷</t>
    </r>
    <r>
      <rPr>
        <sz val="11"/>
        <rFont val="Arial"/>
        <family val="2"/>
      </rPr>
      <t xml:space="preserve"> j</t>
    </r>
  </si>
  <si>
    <r>
      <t xml:space="preserve">m = k </t>
    </r>
    <r>
      <rPr>
        <sz val="11"/>
        <rFont val="Calibri"/>
        <family val="2"/>
      </rPr>
      <t>×</t>
    </r>
    <r>
      <rPr>
        <sz val="11"/>
        <rFont val="Arial"/>
        <family val="2"/>
      </rPr>
      <t xml:space="preserve"> l</t>
    </r>
  </si>
  <si>
    <r>
      <t xml:space="preserve">o = m </t>
    </r>
    <r>
      <rPr>
        <sz val="11"/>
        <rFont val="Calibri"/>
        <family val="2"/>
      </rPr>
      <t>×</t>
    </r>
    <r>
      <rPr>
        <sz val="11"/>
        <rFont val="Arial"/>
        <family val="2"/>
      </rPr>
      <t xml:space="preserve"> n</t>
    </r>
  </si>
  <si>
    <t>PROPEXCL</t>
  </si>
  <si>
    <t>p</t>
  </si>
  <si>
    <t>q</t>
  </si>
  <si>
    <t>x = p + q + r + s + t + u + v + w</t>
  </si>
  <si>
    <t>y = x ÷ j</t>
  </si>
  <si>
    <t>z = (a + b + c + d + e + f + g + h) ÷ j</t>
  </si>
  <si>
    <t>aa = y × z × l</t>
  </si>
  <si>
    <t>bb</t>
  </si>
  <si>
    <t>cc = aa × bb</t>
  </si>
  <si>
    <t>Table F2: Calculation of 'Premium to support successful student outcomes: part-time' allocation</t>
  </si>
  <si>
    <t>Table F3.A: Headcounts for 'Disabled students' premium' allocation</t>
  </si>
  <si>
    <t>Table F3.B: Calculation of 'Disabled students' premium' allocation</t>
  </si>
  <si>
    <t>Headcount of OfS-fundable undergraduate entrants [note 2]</t>
  </si>
  <si>
    <t>Table F1.1.A: Headcounts for main allocation of 'Premium to support successful student outcomes: full-time'</t>
  </si>
  <si>
    <t>Table F1.1.B: Calculation of main allocation of 'Premium to support successful student outcomes: full-time'</t>
  </si>
  <si>
    <t>Table F1.2.A: Headcounts for supplement of 'Premium to support successful student outcomes: full-time'</t>
  </si>
  <si>
    <t>Table F1.2.B: Calculation of supplement of 'Premium to support successful student outcomes: full-time'</t>
  </si>
  <si>
    <t>Table F4: Calculation of 'Premium for student transitions and mental health' allocation</t>
  </si>
  <si>
    <t>The table of contents below contains a link to every sheet in the workbook.</t>
  </si>
  <si>
    <t>OfS-fundable FTEs</t>
  </si>
  <si>
    <t>Note on the Go To command</t>
  </si>
  <si>
    <t>Subtotal: funding for high-cost courses</t>
  </si>
  <si>
    <t>SP_FT_MAIN</t>
  </si>
  <si>
    <t>Not applicable</t>
  </si>
  <si>
    <t>SP_FT</t>
  </si>
  <si>
    <t>Full-time years abroad
(OfS-fundable)</t>
  </si>
  <si>
    <t>Full-time years abroad
(Non-fundable)</t>
  </si>
  <si>
    <t>Sandwich year out years abroad
(OfS-fundable)</t>
  </si>
  <si>
    <t>Sandwich year out years abroad
(Non-fundable)</t>
  </si>
  <si>
    <t>All price groups and modes</t>
  </si>
  <si>
    <t>All professions</t>
  </si>
  <si>
    <t>All price groups</t>
  </si>
  <si>
    <t>This worksheet contains two tables separated vertically by one blank row.</t>
  </si>
  <si>
    <t>Table C: Nursing, midwifery and allied health supplement</t>
  </si>
  <si>
    <t>SPECIALIST_TA</t>
  </si>
  <si>
    <t>SPECIALIST_SUM</t>
  </si>
  <si>
    <t>December</t>
  </si>
  <si>
    <t>Level 4 and 5 provision</t>
  </si>
  <si>
    <t>World-leading specialist providers</t>
  </si>
  <si>
    <t>Transitional funding</t>
  </si>
  <si>
    <t>SPECIALIST_TRANSITION_TA</t>
  </si>
  <si>
    <t>UG (Level 4 and 5)</t>
  </si>
  <si>
    <t>UG (Other)</t>
  </si>
  <si>
    <t>UG_OTH</t>
  </si>
  <si>
    <t>All UG</t>
  </si>
  <si>
    <t>[note 1] Taken from 'E_Other_high_cost_targeted' tab.</t>
  </si>
  <si>
    <t>The Go To command (Control + G) can be used to navigate between tables in this spreadsheet, which will be prefixed "Table" followed by the table name. However, please note that the Go To dialog box will include other items that are for internal purposes only and should be ignored.</t>
  </si>
  <si>
    <t>OfS-fundable FTEs
(Full-time)</t>
  </si>
  <si>
    <t>OfS-fundable FTEs
(Part-time)</t>
  </si>
  <si>
    <t>UG_45</t>
  </si>
  <si>
    <t>NMAH_ADJUSTMENT_FTE</t>
  </si>
  <si>
    <t>Table A2: Expected maximum intake for medical and dental pre-registration courses</t>
  </si>
  <si>
    <t>Of which expected maximum overseas numbers</t>
  </si>
  <si>
    <t>Office for Students: 2024-25 July 2024 grant tables</t>
  </si>
  <si>
    <t>Table A: 2024-25 Summary of allocations</t>
  </si>
  <si>
    <t>2024-25 allocation (£)</t>
  </si>
  <si>
    <t>2024-25 allocation for days registered (£)</t>
  </si>
  <si>
    <t xml:space="preserve">Entry for medical courses for 2024-25 </t>
  </si>
  <si>
    <t>Entry for dental courses for 2024-25</t>
  </si>
  <si>
    <t>Table B: 2024-25 High-cost subject funding</t>
  </si>
  <si>
    <t>Total FTEs for 2024-25 high-cost subject funding</t>
  </si>
  <si>
    <t>FTEADJ24</t>
  </si>
  <si>
    <t>FTE24</t>
  </si>
  <si>
    <t>HIGHCOST24</t>
  </si>
  <si>
    <t>Table C: 2024-25 Nursing, midwifery and allied health supplement</t>
  </si>
  <si>
    <t>HEALTH_TA24</t>
  </si>
  <si>
    <t>Table D: 2024-25 Overseas study programmes</t>
  </si>
  <si>
    <t>Figures for years abroad (columns B, C, D and E) were taken from the relevant OfS data survey. This is HESES23 for most providers.</t>
  </si>
  <si>
    <t>ERAS_TA24</t>
  </si>
  <si>
    <t>Table E: 2024-25 Other high-cost targeted allocations</t>
  </si>
  <si>
    <t>Total FTEs for 2024-25 other high-cost targeted allocations</t>
  </si>
  <si>
    <t>TA_FTE24</t>
  </si>
  <si>
    <t>PGTS_TA24</t>
  </si>
  <si>
    <t>INT_TA24</t>
  </si>
  <si>
    <t>ACCL_TA24</t>
  </si>
  <si>
    <t>Table F: 2024-25 Student access and success</t>
  </si>
  <si>
    <t>[note 2] Taken from the relevant OfS data survey. This is HESES23 for most providers.</t>
  </si>
  <si>
    <t>Total FTEs for 2024-25: Full-time and sandwich year out UG [note 1]</t>
  </si>
  <si>
    <t>Total FTEs for 2024-25: Part-time UG [note 1]</t>
  </si>
  <si>
    <t>Total FTEs for 2024-25 [note 1]</t>
  </si>
  <si>
    <t>SP_MH_24</t>
  </si>
  <si>
    <t>A, B and C1.1</t>
  </si>
  <si>
    <t>Not yet announced</t>
  </si>
  <si>
    <t>Full-time and sandwich year out UG headcount 
(from 2021-22 individualised data):
all quintiles</t>
  </si>
  <si>
    <t>Full-time and sandwich year out UG headcount 
(from 2021-22 individualised data):
quintiles 1 and 2</t>
  </si>
  <si>
    <t>DSA-eligible headcount
(from 2021-22 individualised data)</t>
  </si>
  <si>
    <t>Outgoing Turing years</t>
  </si>
  <si>
    <t>Table H7: Level 4 and 5 provision parameters</t>
  </si>
  <si>
    <t>Table H: 2024-25 Parameters in the funding models</t>
  </si>
  <si>
    <t>Table H1: High-cost subject funding parameters</t>
  </si>
  <si>
    <t>Table H2: Overseas study programmes parameters</t>
  </si>
  <si>
    <t>Table H3: Nursing, midwifery and allied health supplement parameters</t>
  </si>
  <si>
    <t>Table H4: Postgraduate taught supplement parameters</t>
  </si>
  <si>
    <t>Table H5: Intensive postgraduate provision parameters</t>
  </si>
  <si>
    <t>Table H6: Accelerated full-time undergraduate provision parameters</t>
  </si>
  <si>
    <t>Table G: 2024-25 Level 4 and 5 provision</t>
  </si>
  <si>
    <t>This worksheet does not contain any data yet, it will be populated when the Level 4 and 5 provision allocations are announced in spring 2025.</t>
  </si>
  <si>
    <t>This worksheet contains seven tables separated vertically by one blank row each.</t>
  </si>
  <si>
    <t>This workbook summarises our allocations across the sector for the 2024-25 academic year.
The tables combine the allocations to all OfS-funded providers.</t>
  </si>
  <si>
    <t>Figures for OfS-fundable FTEs (column D) were determined by applying agreed multiplication factors to data from the relevant OfS data survey (HESES23 for most providers).</t>
  </si>
  <si>
    <t>Figures for OfS-fundable FTEs (columns C and D) were determined by applying agreed multiplication factors to data from the relevant OfS data survey (HESES23 for most providers).</t>
  </si>
  <si>
    <t>Figures for OfS-fundable FTEs (column E) were determined by applying agreed multiplication factors to data from the relevant OfS data survey (HESES23 for most providers).</t>
  </si>
  <si>
    <t>Variable</t>
  </si>
  <si>
    <t>ALL</t>
  </si>
  <si>
    <t>Providers registered in the 'Approved (fee cap)' category on 19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</si>
</sst>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_ ;[Red]\-#,##0\ "/>
    <numFmt numFmtId="166" formatCode="#,##0.0_ ;[Red]\-#,##0.0\ "/>
    <numFmt numFmtId="167" formatCode="0.0000"/>
    <numFmt numFmtId="168" formatCode="#,##0.00000"/>
    <numFmt numFmtId="169" formatCode="&quot;£&quot;#,##0.00"/>
    <numFmt numFmtId="170" formatCode="[$£-809]#,##0"/>
    <numFmt numFmtId="171" formatCode="&quot;£&quot;#,##0"/>
    <numFmt numFmtId="172" formatCode="0.000"/>
  </numFmts>
  <fonts count="46"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name val="Calibri"/>
      <family val="2"/>
    </font>
    <font>
      <b/>
      <sz val="12"/>
      <name val="Arial"/>
      <family val="2"/>
    </font>
    <font>
      <b/>
      <sz val="10.5"/>
      <name val="Arial"/>
      <family val="2"/>
    </font>
    <font>
      <sz val="10.5"/>
      <name val="Arial"/>
      <family val="2"/>
    </font>
    <font>
      <b/>
      <sz val="10.5"/>
      <color indexed="17"/>
      <name val="Arial"/>
      <family val="2"/>
    </font>
    <font>
      <sz val="10"/>
      <color theme="1"/>
      <name val="Arial"/>
      <family val="2"/>
    </font>
    <font>
      <b/>
      <sz val="11"/>
      <name val="Arial"/>
      <family val="2"/>
    </font>
    <font>
      <sz val="26"/>
      <name val="Arial"/>
      <family val="2"/>
    </font>
    <font>
      <u/>
      <sz val="10"/>
      <color theme="10"/>
      <name val="MS Sans Serif"/>
    </font>
    <font>
      <b/>
      <u/>
      <sz val="11"/>
      <name val="Arial"/>
      <family val="2"/>
    </font>
    <font>
      <u/>
      <sz val="11"/>
      <color theme="10"/>
      <name val="Arial"/>
      <family val="2"/>
    </font>
    <font>
      <sz val="11"/>
      <name val="Arial"/>
      <family val="2"/>
    </font>
    <font>
      <u/>
      <sz val="11"/>
      <color rgb="FF0000FF"/>
      <name val="Arial"/>
      <family val="2"/>
    </font>
    <font>
      <sz val="26"/>
      <color theme="7" tint="-0.499984740745262"/>
      <name val="Arial"/>
      <family val="2"/>
    </font>
    <font>
      <sz val="20"/>
      <color theme="7" tint="-0.499984740745262"/>
      <name val="Arial"/>
      <family val="2"/>
    </font>
    <font>
      <b/>
      <sz val="10.5"/>
      <color rgb="FFC00000"/>
      <name val="Arial"/>
      <family val="2"/>
    </font>
    <font>
      <sz val="10.5"/>
      <color theme="9" tint="0.39997558519241921"/>
      <name val="Arial"/>
      <family val="2"/>
    </font>
    <font>
      <vertAlign val="superscript"/>
      <sz val="10.5"/>
      <name val="Arial"/>
      <family val="2"/>
    </font>
    <font>
      <sz val="10.5"/>
      <color theme="1"/>
      <name val="Arial"/>
      <family val="2"/>
    </font>
    <font>
      <u/>
      <sz val="11"/>
      <color theme="4" tint="-0.249977111117893"/>
      <name val="Arial"/>
      <family val="2"/>
    </font>
    <font>
      <b/>
      <sz val="20"/>
      <color rgb="FF002554"/>
      <name val="Arial"/>
      <family val="2"/>
    </font>
    <font>
      <b/>
      <sz val="14"/>
      <color rgb="FF002554"/>
      <name val="Arial"/>
      <family val="2"/>
    </font>
    <font>
      <b/>
      <sz val="12"/>
      <color rgb="FF002554"/>
      <name val="Arial"/>
      <family val="2"/>
    </font>
    <font>
      <u/>
      <sz val="11"/>
      <name val="Arial"/>
      <family val="2"/>
    </font>
    <font>
      <b/>
      <sz val="11"/>
      <color rgb="FF002554"/>
      <name val="Arial"/>
      <family val="2"/>
    </font>
  </fonts>
  <fills count="2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
      <patternFill patternType="solid">
        <fgColor rgb="FFFFFFFF"/>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theme="0" tint="-0.14996795556505021"/>
      </top>
      <bottom style="thin">
        <color theme="0" tint="-0.14996795556505021"/>
      </bottom>
      <diagonal/>
    </border>
    <border>
      <left/>
      <right/>
      <top style="hair">
        <color indexed="64"/>
      </top>
      <bottom style="thin">
        <color theme="0" tint="-0.14999847407452621"/>
      </bottom>
      <diagonal/>
    </border>
    <border>
      <left/>
      <right/>
      <top style="double">
        <color indexed="64"/>
      </top>
      <bottom style="thin">
        <color theme="0" tint="-0.14996795556505021"/>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style="thin">
        <color theme="0" tint="-0.14996795556505021"/>
      </top>
      <bottom/>
      <diagonal/>
    </border>
    <border>
      <left/>
      <right/>
      <top style="medium">
        <color auto="1"/>
      </top>
      <bottom style="medium">
        <color indexed="64"/>
      </bottom>
      <diagonal/>
    </border>
    <border>
      <left/>
      <right/>
      <top style="thin">
        <color theme="0" tint="-0.14999847407452621"/>
      </top>
      <bottom style="hair">
        <color indexed="64"/>
      </bottom>
      <diagonal/>
    </border>
    <border>
      <left style="thin">
        <color indexed="64"/>
      </left>
      <right/>
      <top style="hair">
        <color indexed="64"/>
      </top>
      <bottom style="thin">
        <color theme="0" tint="-0.14999847407452621"/>
      </bottom>
      <diagonal/>
    </border>
    <border>
      <left style="hair">
        <color indexed="64"/>
      </left>
      <right style="thin">
        <color indexed="64"/>
      </right>
      <top/>
      <bottom style="thin">
        <color theme="0" tint="-0.14996795556505021"/>
      </bottom>
      <diagonal/>
    </border>
    <border>
      <left style="hair">
        <color indexed="64"/>
      </left>
      <right style="thin">
        <color indexed="64"/>
      </right>
      <top style="thin">
        <color theme="0" tint="-0.14996795556505021"/>
      </top>
      <bottom style="hair">
        <color indexed="64"/>
      </bottom>
      <diagonal/>
    </border>
    <border>
      <left style="hair">
        <color indexed="64"/>
      </left>
      <right style="thin">
        <color indexed="64"/>
      </right>
      <top style="thin">
        <color theme="0" tint="-0.14996795556505021"/>
      </top>
      <bottom/>
      <diagonal/>
    </border>
    <border>
      <left style="hair">
        <color indexed="64"/>
      </left>
      <right style="thin">
        <color indexed="64"/>
      </right>
      <top style="hair">
        <color indexed="64"/>
      </top>
      <bottom style="thin">
        <color theme="0" tint="-0.14999847407452621"/>
      </bottom>
      <diagonal/>
    </border>
    <border>
      <left style="hair">
        <color indexed="64"/>
      </left>
      <right style="thin">
        <color indexed="64"/>
      </right>
      <top style="thin">
        <color theme="0" tint="-0.14999847407452621"/>
      </top>
      <bottom style="hair">
        <color indexed="64"/>
      </bottom>
      <diagonal/>
    </border>
    <border>
      <left style="hair">
        <color indexed="64"/>
      </left>
      <right style="thin">
        <color indexed="64"/>
      </right>
      <top style="hair">
        <color indexed="64"/>
      </top>
      <bottom style="thin">
        <color theme="0" tint="-0.14996795556505021"/>
      </bottom>
      <diagonal/>
    </border>
    <border>
      <left style="hair">
        <color indexed="64"/>
      </left>
      <right style="thin">
        <color indexed="64"/>
      </right>
      <top style="double">
        <color indexed="64"/>
      </top>
      <bottom style="thin">
        <color theme="0" tint="-0.14996795556505021"/>
      </bottom>
      <diagonal/>
    </border>
    <border>
      <left/>
      <right/>
      <top style="double">
        <color auto="1"/>
      </top>
      <bottom style="thin">
        <color theme="0" tint="-0.1499679555650502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indexed="64"/>
      </top>
      <bottom/>
      <diagonal/>
    </border>
    <border>
      <left/>
      <right/>
      <top style="double">
        <color indexed="64"/>
      </top>
      <bottom/>
      <diagonal/>
    </border>
    <border>
      <left style="hair">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hair">
        <color indexed="64"/>
      </right>
      <top style="thin">
        <color theme="0" tint="-0.14996795556505021"/>
      </top>
      <bottom style="hair">
        <color indexed="64"/>
      </bottom>
      <diagonal/>
    </border>
    <border>
      <left/>
      <right style="hair">
        <color indexed="64"/>
      </right>
      <top style="thin">
        <color theme="0" tint="-0.14996795556505021"/>
      </top>
      <bottom style="hair">
        <color indexed="64"/>
      </bottom>
      <diagonal/>
    </border>
    <border>
      <left style="hair">
        <color indexed="64"/>
      </left>
      <right/>
      <top style="double">
        <color indexed="64"/>
      </top>
      <bottom/>
      <diagonal/>
    </border>
    <border>
      <left/>
      <right style="thin">
        <color indexed="64"/>
      </right>
      <top style="medium">
        <color indexed="64"/>
      </top>
      <bottom style="thin">
        <color indexed="64"/>
      </bottom>
      <diagonal/>
    </border>
    <border>
      <left style="thin">
        <color indexed="64"/>
      </left>
      <right/>
      <top style="hair">
        <color auto="1"/>
      </top>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bottom style="double">
        <color indexed="64"/>
      </bottom>
      <diagonal/>
    </border>
    <border>
      <left/>
      <right style="thin">
        <color indexed="64"/>
      </right>
      <top style="hair">
        <color indexed="64"/>
      </top>
      <bottom style="thin">
        <color theme="0" tint="-0.14999847407452621"/>
      </bottom>
      <diagonal/>
    </border>
    <border>
      <left style="thin">
        <color indexed="64"/>
      </left>
      <right/>
      <top style="thin">
        <color theme="0" tint="-0.14999847407452621"/>
      </top>
      <bottom style="hair">
        <color indexed="64"/>
      </bottom>
      <diagonal/>
    </border>
    <border>
      <left/>
      <right style="thin">
        <color indexed="64"/>
      </right>
      <top style="thin">
        <color theme="0" tint="-0.14999847407452621"/>
      </top>
      <bottom style="hair">
        <color indexed="64"/>
      </bottom>
      <diagonal/>
    </border>
    <border>
      <left style="thin">
        <color indexed="64"/>
      </left>
      <right/>
      <top/>
      <bottom style="thin">
        <color theme="0" tint="-0.14999847407452621"/>
      </bottom>
      <diagonal/>
    </border>
  </borders>
  <cellStyleXfs count="5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0" fontId="3" fillId="0" borderId="0"/>
    <xf numFmtId="170" fontId="2" fillId="0" borderId="0"/>
    <xf numFmtId="0" fontId="1" fillId="0" borderId="0"/>
    <xf numFmtId="0" fontId="3" fillId="0" borderId="0"/>
    <xf numFmtId="0" fontId="26" fillId="0" borderId="0"/>
    <xf numFmtId="0" fontId="2" fillId="0" borderId="0"/>
    <xf numFmtId="0" fontId="2" fillId="0" borderId="0"/>
    <xf numFmtId="0" fontId="29" fillId="0" borderId="0" applyNumberFormat="0" applyFill="0" applyBorder="0" applyAlignment="0" applyProtection="0"/>
    <xf numFmtId="0" fontId="41" fillId="0" borderId="0">
      <alignment vertical="center"/>
    </xf>
    <xf numFmtId="0" fontId="42" fillId="0" borderId="0">
      <alignment vertical="center"/>
    </xf>
    <xf numFmtId="0" fontId="43" fillId="0" borderId="0">
      <alignment vertical="center"/>
    </xf>
    <xf numFmtId="0" fontId="3" fillId="0" borderId="0"/>
    <xf numFmtId="0" fontId="44" fillId="0" borderId="0">
      <alignment vertical="center" wrapText="1"/>
    </xf>
    <xf numFmtId="0" fontId="3" fillId="0" borderId="0"/>
    <xf numFmtId="0" fontId="3" fillId="0" borderId="0"/>
  </cellStyleXfs>
  <cellXfs count="428">
    <xf numFmtId="0" fontId="0" fillId="0" borderId="0" xfId="0"/>
    <xf numFmtId="0" fontId="34" fillId="0" borderId="0" xfId="0" applyFont="1" applyAlignment="1">
      <alignment vertical="center"/>
    </xf>
    <xf numFmtId="0" fontId="28" fillId="0" borderId="0" xfId="0" applyFont="1"/>
    <xf numFmtId="0" fontId="35" fillId="0" borderId="0" xfId="0" applyFont="1" applyAlignment="1">
      <alignment vertical="center"/>
    </xf>
    <xf numFmtId="0" fontId="32" fillId="0" borderId="0" xfId="0" applyFont="1" applyAlignment="1">
      <alignment wrapText="1"/>
    </xf>
    <xf numFmtId="0" fontId="32" fillId="0" borderId="0" xfId="0" applyFont="1"/>
    <xf numFmtId="0" fontId="24" fillId="0" borderId="0" xfId="0" applyFont="1"/>
    <xf numFmtId="0" fontId="23" fillId="0" borderId="0" xfId="0" applyFont="1"/>
    <xf numFmtId="0" fontId="22" fillId="0" borderId="0" xfId="0" applyFont="1" applyAlignment="1">
      <alignment wrapText="1"/>
    </xf>
    <xf numFmtId="0" fontId="24" fillId="0" borderId="0" xfId="0" applyFont="1" applyAlignment="1">
      <alignment horizontal="right"/>
    </xf>
    <xf numFmtId="3" fontId="24" fillId="0" borderId="0" xfId="0" applyNumberFormat="1" applyFont="1"/>
    <xf numFmtId="0" fontId="23" fillId="19" borderId="0" xfId="0" applyFont="1" applyFill="1"/>
    <xf numFmtId="0" fontId="23" fillId="0" borderId="0" xfId="0" applyFont="1" applyAlignment="1">
      <alignment horizontal="right"/>
    </xf>
    <xf numFmtId="0" fontId="24" fillId="20" borderId="0" xfId="0" applyFont="1" applyFill="1" applyAlignment="1">
      <alignment horizontal="center"/>
    </xf>
    <xf numFmtId="3" fontId="24" fillId="0" borderId="0" xfId="0" applyNumberFormat="1" applyFont="1" applyAlignment="1">
      <alignment vertical="center"/>
    </xf>
    <xf numFmtId="0" fontId="24" fillId="19" borderId="0" xfId="0" applyFont="1" applyFill="1" applyAlignment="1">
      <alignment horizontal="center" vertical="center"/>
    </xf>
    <xf numFmtId="3" fontId="24" fillId="0" borderId="0" xfId="0" applyNumberFormat="1" applyFont="1" applyAlignment="1">
      <alignment horizontal="right"/>
    </xf>
    <xf numFmtId="0" fontId="24" fillId="0" borderId="0" xfId="0" applyFont="1" applyAlignment="1">
      <alignment horizontal="center"/>
    </xf>
    <xf numFmtId="3" fontId="23" fillId="0" borderId="0" xfId="0" applyNumberFormat="1" applyFont="1" applyAlignment="1">
      <alignment horizontal="right"/>
    </xf>
    <xf numFmtId="3" fontId="24" fillId="19" borderId="0" xfId="0" applyNumberFormat="1" applyFont="1" applyFill="1" applyAlignment="1">
      <alignment horizontal="center"/>
    </xf>
    <xf numFmtId="3" fontId="24" fillId="0" borderId="0" xfId="0" applyNumberFormat="1" applyFont="1" applyAlignment="1">
      <alignment horizontal="center"/>
    </xf>
    <xf numFmtId="15" fontId="24" fillId="0" borderId="0" xfId="0" applyNumberFormat="1" applyFont="1" applyAlignment="1">
      <alignment horizontal="right"/>
    </xf>
    <xf numFmtId="0" fontId="24" fillId="0" borderId="0" xfId="0" applyFont="1" applyAlignment="1">
      <alignment wrapText="1"/>
    </xf>
    <xf numFmtId="0" fontId="24" fillId="19" borderId="0" xfId="0" applyFont="1" applyFill="1" applyAlignment="1">
      <alignment horizontal="center"/>
    </xf>
    <xf numFmtId="0" fontId="24" fillId="20" borderId="0" xfId="0" applyFont="1" applyFill="1" applyAlignment="1">
      <alignment horizontal="center" vertical="center"/>
    </xf>
    <xf numFmtId="0" fontId="24" fillId="20" borderId="0" xfId="0" applyFont="1" applyFill="1" applyAlignment="1">
      <alignment horizontal="right" vertical="center"/>
    </xf>
    <xf numFmtId="0" fontId="24" fillId="0" borderId="0" xfId="48" applyFont="1"/>
    <xf numFmtId="0" fontId="24" fillId="20" borderId="0" xfId="49" applyFont="1" applyFill="1" applyAlignment="1">
      <alignment horizontal="center" vertical="center" wrapText="1"/>
    </xf>
    <xf numFmtId="0" fontId="24" fillId="0" borderId="17" xfId="0" applyFont="1" applyBorder="1"/>
    <xf numFmtId="3" fontId="24" fillId="0" borderId="0" xfId="43" applyNumberFormat="1" applyFont="1" applyAlignment="1">
      <alignment vertical="center"/>
    </xf>
    <xf numFmtId="0" fontId="24" fillId="19" borderId="0" xfId="0" applyFont="1" applyFill="1" applyAlignment="1">
      <alignment horizontal="right"/>
    </xf>
    <xf numFmtId="165" fontId="24" fillId="0" borderId="0" xfId="0" applyNumberFormat="1" applyFont="1"/>
    <xf numFmtId="166" fontId="24" fillId="0" borderId="0" xfId="0" applyNumberFormat="1" applyFont="1"/>
    <xf numFmtId="171" fontId="24" fillId="0" borderId="0" xfId="0" quotePrefix="1" applyNumberFormat="1" applyFont="1" applyAlignment="1">
      <alignment horizontal="right"/>
    </xf>
    <xf numFmtId="2" fontId="24" fillId="0" borderId="0" xfId="0" quotePrefix="1" applyNumberFormat="1" applyFont="1" applyAlignment="1">
      <alignment horizontal="left"/>
    </xf>
    <xf numFmtId="171" fontId="24" fillId="0" borderId="0" xfId="0" applyNumberFormat="1" applyFont="1"/>
    <xf numFmtId="4" fontId="23" fillId="0" borderId="0" xfId="0" applyNumberFormat="1" applyFont="1" applyAlignment="1">
      <alignment horizontal="right"/>
    </xf>
    <xf numFmtId="4" fontId="23" fillId="0" borderId="0" xfId="0" applyNumberFormat="1" applyFont="1" applyAlignment="1">
      <alignment horizontal="left"/>
    </xf>
    <xf numFmtId="4" fontId="24" fillId="0" borderId="0" xfId="0" applyNumberFormat="1" applyFont="1" applyAlignment="1">
      <alignment horizontal="left"/>
    </xf>
    <xf numFmtId="2" fontId="24" fillId="0" borderId="0" xfId="0" applyNumberFormat="1" applyFont="1" applyAlignment="1">
      <alignment horizontal="left"/>
    </xf>
    <xf numFmtId="169" fontId="24" fillId="0" borderId="0" xfId="0" applyNumberFormat="1" applyFont="1" applyAlignment="1">
      <alignment horizontal="right"/>
    </xf>
    <xf numFmtId="0" fontId="24" fillId="22" borderId="0" xfId="0" applyFont="1" applyFill="1"/>
    <xf numFmtId="49" fontId="24" fillId="0" borderId="0" xfId="0" applyNumberFormat="1" applyFont="1"/>
    <xf numFmtId="3" fontId="23" fillId="0" borderId="0" xfId="0" applyNumberFormat="1" applyFont="1" applyAlignment="1">
      <alignment horizontal="right" vertical="center"/>
    </xf>
    <xf numFmtId="0" fontId="31" fillId="0" borderId="0" xfId="50" applyFont="1" applyAlignment="1" applyProtection="1"/>
    <xf numFmtId="0" fontId="3" fillId="0" borderId="0" xfId="0" applyFont="1"/>
    <xf numFmtId="0" fontId="24" fillId="0" borderId="0" xfId="0" applyFont="1" applyAlignment="1">
      <alignment horizontal="right" wrapText="1"/>
    </xf>
    <xf numFmtId="0" fontId="27" fillId="0" borderId="0" xfId="0" applyFont="1" applyAlignment="1">
      <alignment horizontal="left"/>
    </xf>
    <xf numFmtId="3" fontId="24" fillId="0" borderId="0" xfId="0" applyNumberFormat="1" applyFont="1" applyAlignment="1">
      <alignment horizontal="right" vertical="center"/>
    </xf>
    <xf numFmtId="3" fontId="24" fillId="24" borderId="0" xfId="0" applyNumberFormat="1" applyFont="1" applyFill="1"/>
    <xf numFmtId="0" fontId="24" fillId="24" borderId="0" xfId="0" applyFont="1" applyFill="1"/>
    <xf numFmtId="0" fontId="22" fillId="0" borderId="17" xfId="0" applyFont="1" applyBorder="1"/>
    <xf numFmtId="0" fontId="37" fillId="21" borderId="0" xfId="0" applyFont="1" applyFill="1"/>
    <xf numFmtId="3" fontId="24" fillId="21" borderId="0" xfId="0" applyNumberFormat="1" applyFont="1" applyFill="1"/>
    <xf numFmtId="0" fontId="39" fillId="19" borderId="0" xfId="0" applyFont="1" applyFill="1" applyAlignment="1">
      <alignment horizontal="center" vertical="center"/>
    </xf>
    <xf numFmtId="0" fontId="37" fillId="0" borderId="0" xfId="0" applyFont="1"/>
    <xf numFmtId="0" fontId="3" fillId="25" borderId="0" xfId="0" applyFont="1" applyFill="1" applyAlignment="1">
      <alignment horizontal="left" vertical="top" wrapText="1"/>
    </xf>
    <xf numFmtId="0" fontId="41" fillId="0" borderId="0" xfId="51">
      <alignment vertical="center"/>
    </xf>
    <xf numFmtId="0" fontId="42" fillId="0" borderId="0" xfId="52">
      <alignment vertical="center"/>
    </xf>
    <xf numFmtId="0" fontId="43" fillId="0" borderId="0" xfId="53">
      <alignment vertical="center"/>
    </xf>
    <xf numFmtId="0" fontId="32" fillId="0" borderId="0" xfId="0" applyFont="1" applyAlignment="1">
      <alignment vertical="top" wrapText="1"/>
    </xf>
    <xf numFmtId="0" fontId="40" fillId="0" borderId="0" xfId="50" applyFont="1" applyAlignment="1" applyProtection="1">
      <alignment vertical="top"/>
    </xf>
    <xf numFmtId="0" fontId="44" fillId="0" borderId="0" xfId="55" applyAlignment="1">
      <alignment vertical="top" wrapText="1"/>
    </xf>
    <xf numFmtId="0" fontId="0" fillId="26" borderId="0" xfId="0" applyFill="1" applyAlignment="1">
      <alignment vertical="top"/>
    </xf>
    <xf numFmtId="0" fontId="0" fillId="0" borderId="0" xfId="0" applyAlignment="1">
      <alignment vertical="top"/>
    </xf>
    <xf numFmtId="0" fontId="31" fillId="0" borderId="0" xfId="50" applyFont="1" applyAlignment="1" applyProtection="1">
      <alignment vertical="top"/>
    </xf>
    <xf numFmtId="0" fontId="3" fillId="0" borderId="0" xfId="0" applyFont="1" applyAlignment="1">
      <alignment vertical="top"/>
    </xf>
    <xf numFmtId="0" fontId="32" fillId="0" borderId="0" xfId="0" applyFont="1" applyAlignment="1">
      <alignment horizontal="right" vertical="top"/>
    </xf>
    <xf numFmtId="0" fontId="30" fillId="0" borderId="0" xfId="0" applyFont="1" applyAlignment="1">
      <alignment vertical="top"/>
    </xf>
    <xf numFmtId="0" fontId="33" fillId="0" borderId="0" xfId="50" applyFont="1" applyAlignment="1" applyProtection="1">
      <alignment vertical="top"/>
    </xf>
    <xf numFmtId="0" fontId="22" fillId="0" borderId="13" xfId="0" applyFont="1" applyBorder="1" applyAlignment="1">
      <alignment horizontal="left" vertical="center"/>
    </xf>
    <xf numFmtId="0" fontId="32"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3" fontId="24" fillId="0" borderId="0" xfId="0" applyNumberFormat="1" applyFont="1" applyAlignment="1">
      <alignment vertical="center" wrapText="1"/>
    </xf>
    <xf numFmtId="3" fontId="32" fillId="0" borderId="0" xfId="0" applyNumberFormat="1" applyFont="1" applyAlignment="1">
      <alignment horizontal="right" vertical="center"/>
    </xf>
    <xf numFmtId="0" fontId="32" fillId="0" borderId="0" xfId="50" applyFont="1" applyFill="1" applyBorder="1" applyAlignment="1" applyProtection="1">
      <alignment horizontal="left" vertical="center"/>
    </xf>
    <xf numFmtId="0" fontId="32" fillId="0" borderId="0" xfId="0" applyFont="1" applyAlignment="1">
      <alignment horizontal="left" vertical="center"/>
    </xf>
    <xf numFmtId="0" fontId="32" fillId="0" borderId="11" xfId="0" applyFont="1" applyBorder="1" applyAlignment="1">
      <alignment vertical="center"/>
    </xf>
    <xf numFmtId="3" fontId="32" fillId="0" borderId="11" xfId="0" applyNumberFormat="1" applyFont="1" applyBorder="1" applyAlignment="1">
      <alignment horizontal="right" vertical="center"/>
    </xf>
    <xf numFmtId="0" fontId="27" fillId="0" borderId="0" xfId="0" applyFont="1" applyAlignment="1">
      <alignment vertical="center"/>
    </xf>
    <xf numFmtId="4" fontId="32" fillId="0" borderId="66" xfId="0" applyNumberFormat="1" applyFont="1" applyBorder="1" applyAlignment="1">
      <alignment vertical="center"/>
    </xf>
    <xf numFmtId="4" fontId="32" fillId="0" borderId="13" xfId="0" applyNumberFormat="1" applyFont="1" applyBorder="1" applyAlignment="1">
      <alignment vertical="center"/>
    </xf>
    <xf numFmtId="3" fontId="32" fillId="0" borderId="13" xfId="0" applyNumberFormat="1" applyFont="1" applyBorder="1" applyAlignment="1">
      <alignment vertical="center"/>
    </xf>
    <xf numFmtId="0" fontId="42" fillId="0" borderId="0" xfId="52" applyAlignment="1"/>
    <xf numFmtId="4" fontId="32" fillId="23" borderId="86" xfId="0" applyNumberFormat="1" applyFont="1" applyFill="1" applyBorder="1" applyAlignment="1">
      <alignment horizontal="right"/>
    </xf>
    <xf numFmtId="4" fontId="32" fillId="23" borderId="87" xfId="0" applyNumberFormat="1" applyFont="1" applyFill="1" applyBorder="1" applyAlignment="1">
      <alignment horizontal="right"/>
    </xf>
    <xf numFmtId="4" fontId="32" fillId="23" borderId="40" xfId="0" applyNumberFormat="1" applyFont="1" applyFill="1" applyBorder="1" applyAlignment="1">
      <alignment horizontal="right"/>
    </xf>
    <xf numFmtId="4" fontId="32" fillId="23" borderId="18" xfId="0" applyNumberFormat="1" applyFont="1" applyFill="1" applyBorder="1" applyAlignment="1">
      <alignment horizontal="right"/>
    </xf>
    <xf numFmtId="4" fontId="32" fillId="23" borderId="33" xfId="0" applyNumberFormat="1" applyFont="1" applyFill="1" applyBorder="1" applyAlignment="1">
      <alignment horizontal="right"/>
    </xf>
    <xf numFmtId="4" fontId="32" fillId="23" borderId="11" xfId="0" applyNumberFormat="1" applyFont="1" applyFill="1" applyBorder="1" applyAlignment="1">
      <alignment horizontal="right"/>
    </xf>
    <xf numFmtId="0" fontId="32" fillId="0" borderId="0" xfId="48" applyFont="1" applyAlignment="1">
      <alignment vertical="center"/>
    </xf>
    <xf numFmtId="4" fontId="32" fillId="0" borderId="42" xfId="48" applyNumberFormat="1" applyFont="1" applyBorder="1" applyAlignment="1">
      <alignment vertical="center"/>
    </xf>
    <xf numFmtId="4" fontId="32" fillId="0" borderId="72" xfId="48" applyNumberFormat="1" applyFont="1" applyBorder="1" applyAlignment="1">
      <alignment vertical="center"/>
    </xf>
    <xf numFmtId="4" fontId="32" fillId="0" borderId="36" xfId="48" applyNumberFormat="1" applyFont="1" applyBorder="1" applyAlignment="1">
      <alignment vertical="center"/>
    </xf>
    <xf numFmtId="0" fontId="32" fillId="0" borderId="11" xfId="48" applyFont="1" applyBorder="1" applyAlignment="1">
      <alignment vertical="center"/>
    </xf>
    <xf numFmtId="4" fontId="32" fillId="0" borderId="71" xfId="48" applyNumberFormat="1" applyFont="1" applyBorder="1" applyAlignment="1">
      <alignment vertical="center"/>
    </xf>
    <xf numFmtId="4" fontId="32" fillId="0" borderId="75" xfId="48" applyNumberFormat="1" applyFont="1" applyBorder="1" applyAlignment="1">
      <alignment vertical="center"/>
    </xf>
    <xf numFmtId="4" fontId="32" fillId="0" borderId="62" xfId="48" applyNumberFormat="1" applyFont="1" applyBorder="1" applyAlignment="1">
      <alignment vertical="center"/>
    </xf>
    <xf numFmtId="3" fontId="32" fillId="0" borderId="36" xfId="48" applyNumberFormat="1" applyFont="1" applyBorder="1" applyAlignment="1">
      <alignment vertical="center"/>
    </xf>
    <xf numFmtId="4" fontId="32" fillId="0" borderId="24" xfId="48" applyNumberFormat="1" applyFont="1" applyBorder="1" applyAlignment="1">
      <alignment vertical="center"/>
    </xf>
    <xf numFmtId="4" fontId="32" fillId="0" borderId="76" xfId="48" applyNumberFormat="1" applyFont="1" applyBorder="1" applyAlignment="1">
      <alignment vertical="center"/>
    </xf>
    <xf numFmtId="4" fontId="32" fillId="0" borderId="70" xfId="48" applyNumberFormat="1" applyFont="1" applyBorder="1" applyAlignment="1">
      <alignment vertical="center"/>
    </xf>
    <xf numFmtId="4" fontId="32" fillId="0" borderId="33" xfId="48" applyNumberFormat="1" applyFont="1" applyBorder="1" applyAlignment="1">
      <alignment vertical="center"/>
    </xf>
    <xf numFmtId="3" fontId="32" fillId="0" borderId="33" xfId="48" applyNumberFormat="1" applyFont="1" applyBorder="1" applyAlignment="1">
      <alignment vertical="center"/>
    </xf>
    <xf numFmtId="4" fontId="32" fillId="0" borderId="44" xfId="48" applyNumberFormat="1" applyFont="1" applyBorder="1" applyAlignment="1">
      <alignment vertical="center"/>
    </xf>
    <xf numFmtId="4" fontId="32" fillId="0" borderId="40" xfId="48" applyNumberFormat="1" applyFont="1" applyBorder="1" applyAlignment="1">
      <alignment vertical="center"/>
    </xf>
    <xf numFmtId="4" fontId="32" fillId="0" borderId="73" xfId="48" applyNumberFormat="1" applyFont="1" applyBorder="1" applyAlignment="1">
      <alignment vertical="center"/>
    </xf>
    <xf numFmtId="0" fontId="32" fillId="0" borderId="19" xfId="48" applyFont="1" applyBorder="1" applyAlignment="1">
      <alignment vertical="center"/>
    </xf>
    <xf numFmtId="4" fontId="32" fillId="0" borderId="77" xfId="48" applyNumberFormat="1" applyFont="1" applyBorder="1" applyAlignment="1">
      <alignment vertical="center"/>
    </xf>
    <xf numFmtId="4" fontId="32" fillId="0" borderId="34" xfId="48" applyNumberFormat="1" applyFont="1" applyBorder="1" applyAlignment="1">
      <alignment vertical="center"/>
    </xf>
    <xf numFmtId="3" fontId="32" fillId="0" borderId="34" xfId="48" applyNumberFormat="1" applyFont="1" applyBorder="1" applyAlignment="1">
      <alignment vertical="center"/>
    </xf>
    <xf numFmtId="4" fontId="32" fillId="0" borderId="46" xfId="48" applyNumberFormat="1" applyFont="1" applyBorder="1" applyAlignment="1">
      <alignment vertical="center"/>
    </xf>
    <xf numFmtId="4" fontId="32" fillId="0" borderId="74" xfId="48" applyNumberFormat="1" applyFont="1" applyBorder="1" applyAlignment="1">
      <alignment vertical="center"/>
    </xf>
    <xf numFmtId="4" fontId="32" fillId="0" borderId="37" xfId="48" applyNumberFormat="1" applyFont="1" applyBorder="1" applyAlignment="1">
      <alignment vertical="center"/>
    </xf>
    <xf numFmtId="3" fontId="32" fillId="0" borderId="37" xfId="48" applyNumberFormat="1" applyFont="1" applyBorder="1" applyAlignment="1">
      <alignment vertical="center"/>
    </xf>
    <xf numFmtId="0" fontId="27" fillId="0" borderId="27" xfId="0" applyFont="1" applyBorder="1" applyAlignment="1">
      <alignment horizontal="left" vertical="center" wrapText="1"/>
    </xf>
    <xf numFmtId="4" fontId="32" fillId="0" borderId="47" xfId="0" applyNumberFormat="1" applyFont="1" applyBorder="1" applyAlignment="1">
      <alignment vertical="center" wrapText="1"/>
    </xf>
    <xf numFmtId="4" fontId="32" fillId="0" borderId="78" xfId="0" applyNumberFormat="1" applyFont="1" applyBorder="1" applyAlignment="1">
      <alignment vertical="center" wrapText="1"/>
    </xf>
    <xf numFmtId="4" fontId="32" fillId="0" borderId="63" xfId="0" applyNumberFormat="1" applyFont="1" applyBorder="1" applyAlignment="1">
      <alignment vertical="center" wrapText="1"/>
    </xf>
    <xf numFmtId="4" fontId="32" fillId="0" borderId="38" xfId="0" applyNumberFormat="1" applyFont="1" applyBorder="1" applyAlignment="1">
      <alignment vertical="center" wrapText="1"/>
    </xf>
    <xf numFmtId="3" fontId="32" fillId="0" borderId="38" xfId="43" applyNumberFormat="1" applyFont="1" applyBorder="1" applyAlignment="1">
      <alignment vertical="center"/>
    </xf>
    <xf numFmtId="0" fontId="27" fillId="0" borderId="0" xfId="0" applyFont="1" applyAlignment="1">
      <alignment horizontal="left" vertical="center" wrapText="1"/>
    </xf>
    <xf numFmtId="4" fontId="32" fillId="0" borderId="46" xfId="0" applyNumberFormat="1" applyFont="1" applyBorder="1" applyAlignment="1">
      <alignment vertical="center" wrapText="1"/>
    </xf>
    <xf numFmtId="4" fontId="32" fillId="0" borderId="74" xfId="0" applyNumberFormat="1" applyFont="1" applyBorder="1" applyAlignment="1">
      <alignment vertical="center" wrapText="1"/>
    </xf>
    <xf numFmtId="4" fontId="32" fillId="0" borderId="37" xfId="0" applyNumberFormat="1" applyFont="1" applyBorder="1" applyAlignment="1">
      <alignment vertical="center" wrapText="1"/>
    </xf>
    <xf numFmtId="3" fontId="32" fillId="0" borderId="37" xfId="43" applyNumberFormat="1" applyFont="1" applyBorder="1" applyAlignment="1">
      <alignment vertical="center"/>
    </xf>
    <xf numFmtId="166" fontId="23" fillId="0" borderId="0" xfId="0" applyNumberFormat="1" applyFont="1" applyAlignment="1">
      <alignment vertical="center"/>
    </xf>
    <xf numFmtId="4" fontId="32" fillId="0" borderId="66" xfId="0" applyNumberFormat="1" applyFont="1" applyBorder="1" applyAlignment="1">
      <alignment vertical="center" wrapText="1"/>
    </xf>
    <xf numFmtId="4" fontId="32" fillId="0" borderId="84" xfId="0" applyNumberFormat="1" applyFont="1" applyBorder="1" applyAlignment="1">
      <alignment vertical="center" wrapText="1"/>
    </xf>
    <xf numFmtId="4" fontId="32" fillId="0" borderId="13" xfId="0" applyNumberFormat="1" applyFont="1" applyBorder="1" applyAlignment="1">
      <alignment vertical="center" wrapText="1"/>
    </xf>
    <xf numFmtId="3" fontId="32" fillId="0" borderId="13" xfId="0" applyNumberFormat="1" applyFont="1" applyBorder="1" applyAlignment="1">
      <alignment vertical="center" wrapText="1"/>
    </xf>
    <xf numFmtId="3" fontId="32" fillId="0" borderId="82" xfId="0" applyNumberFormat="1" applyFont="1" applyBorder="1" applyAlignment="1">
      <alignment vertical="center"/>
    </xf>
    <xf numFmtId="3" fontId="32" fillId="0" borderId="83" xfId="0" applyNumberFormat="1" applyFont="1" applyBorder="1" applyAlignment="1">
      <alignment vertical="center"/>
    </xf>
    <xf numFmtId="3" fontId="32" fillId="0" borderId="88" xfId="0" applyNumberFormat="1" applyFont="1" applyBorder="1" applyAlignment="1">
      <alignment vertical="center"/>
    </xf>
    <xf numFmtId="3" fontId="32" fillId="0" borderId="85" xfId="0" applyNumberFormat="1" applyFont="1" applyBorder="1" applyAlignment="1">
      <alignment vertical="center"/>
    </xf>
    <xf numFmtId="4" fontId="32" fillId="0" borderId="13" xfId="0" applyNumberFormat="1" applyFont="1" applyBorder="1" applyAlignment="1">
      <alignment horizontal="right" vertical="center"/>
    </xf>
    <xf numFmtId="4" fontId="32" fillId="0" borderId="65" xfId="0" applyNumberFormat="1" applyFont="1" applyBorder="1" applyAlignment="1">
      <alignment horizontal="right" vertical="center"/>
    </xf>
    <xf numFmtId="166" fontId="23" fillId="0" borderId="0" xfId="50" applyNumberFormat="1" applyFont="1" applyBorder="1" applyAlignment="1" applyProtection="1">
      <alignment vertical="center"/>
    </xf>
    <xf numFmtId="166" fontId="23" fillId="0" borderId="0" xfId="0" applyNumberFormat="1" applyFont="1" applyAlignment="1">
      <alignment horizontal="right"/>
    </xf>
    <xf numFmtId="2" fontId="32" fillId="0" borderId="0" xfId="0" quotePrefix="1" applyNumberFormat="1" applyFont="1" applyAlignment="1">
      <alignment horizontal="left" vertical="center"/>
    </xf>
    <xf numFmtId="169" fontId="32" fillId="0" borderId="0" xfId="0" quotePrefix="1" applyNumberFormat="1" applyFont="1" applyAlignment="1">
      <alignment horizontal="right" vertical="center"/>
    </xf>
    <xf numFmtId="166" fontId="27" fillId="0" borderId="12" xfId="0" applyNumberFormat="1" applyFont="1" applyBorder="1" applyAlignment="1">
      <alignment vertical="center"/>
    </xf>
    <xf numFmtId="165" fontId="27" fillId="0" borderId="12" xfId="0" applyNumberFormat="1" applyFont="1" applyBorder="1" applyAlignment="1">
      <alignment horizontal="right" vertical="center"/>
    </xf>
    <xf numFmtId="171" fontId="32" fillId="0" borderId="13" xfId="0" applyNumberFormat="1" applyFont="1" applyBorder="1" applyAlignment="1">
      <alignment horizontal="left" vertical="center"/>
    </xf>
    <xf numFmtId="169" fontId="32" fillId="0" borderId="13" xfId="0" applyNumberFormat="1" applyFont="1" applyBorder="1" applyAlignment="1">
      <alignment horizontal="right" vertical="center"/>
    </xf>
    <xf numFmtId="171" fontId="32" fillId="0" borderId="0" xfId="0" applyNumberFormat="1" applyFont="1" applyAlignment="1">
      <alignment horizontal="left" vertical="center"/>
    </xf>
    <xf numFmtId="169" fontId="32" fillId="0" borderId="0" xfId="0" applyNumberFormat="1" applyFont="1" applyAlignment="1">
      <alignment horizontal="right" vertical="center"/>
    </xf>
    <xf numFmtId="171" fontId="32" fillId="0" borderId="12" xfId="0" applyNumberFormat="1" applyFont="1" applyBorder="1" applyAlignment="1">
      <alignment horizontal="left" vertical="center"/>
    </xf>
    <xf numFmtId="169" fontId="32" fillId="0" borderId="12" xfId="0" applyNumberFormat="1" applyFont="1" applyBorder="1" applyAlignment="1">
      <alignment horizontal="right" vertical="center"/>
    </xf>
    <xf numFmtId="167" fontId="32" fillId="0" borderId="13" xfId="0" applyNumberFormat="1" applyFont="1" applyBorder="1" applyAlignment="1">
      <alignment horizontal="left" vertical="center"/>
    </xf>
    <xf numFmtId="171" fontId="32" fillId="0" borderId="13" xfId="0" applyNumberFormat="1" applyFont="1" applyBorder="1" applyAlignment="1">
      <alignment horizontal="right" vertical="center"/>
    </xf>
    <xf numFmtId="0" fontId="32" fillId="0" borderId="19" xfId="0" applyFont="1" applyBorder="1" applyAlignment="1">
      <alignment vertical="center"/>
    </xf>
    <xf numFmtId="169" fontId="32" fillId="0" borderId="19" xfId="0" applyNumberFormat="1" applyFont="1" applyBorder="1" applyAlignment="1">
      <alignment horizontal="right" vertical="center"/>
    </xf>
    <xf numFmtId="2" fontId="32" fillId="0" borderId="0" xfId="0" applyNumberFormat="1" applyFont="1" applyAlignment="1">
      <alignment horizontal="left" vertical="center"/>
    </xf>
    <xf numFmtId="2" fontId="32" fillId="0" borderId="13" xfId="0" applyNumberFormat="1" applyFont="1" applyBorder="1" applyAlignment="1">
      <alignment horizontal="left" vertical="center"/>
    </xf>
    <xf numFmtId="0" fontId="44" fillId="0" borderId="0" xfId="55">
      <alignment vertical="center" wrapText="1"/>
    </xf>
    <xf numFmtId="0" fontId="22" fillId="0" borderId="0" xfId="0" applyFont="1" applyAlignment="1">
      <alignment horizontal="left" vertical="center"/>
    </xf>
    <xf numFmtId="0" fontId="27" fillId="0" borderId="81" xfId="0" applyFont="1" applyBorder="1" applyAlignment="1">
      <alignment horizontal="right" wrapText="1"/>
    </xf>
    <xf numFmtId="3" fontId="27" fillId="0" borderId="81" xfId="0" applyNumberFormat="1" applyFont="1" applyBorder="1" applyAlignment="1">
      <alignment horizontal="right"/>
    </xf>
    <xf numFmtId="0" fontId="32" fillId="0" borderId="16" xfId="0" applyFont="1" applyBorder="1" applyAlignment="1">
      <alignment horizontal="left" vertical="center"/>
    </xf>
    <xf numFmtId="0" fontId="32" fillId="0" borderId="0" xfId="0" applyFont="1" applyAlignment="1">
      <alignment vertical="center" wrapText="1"/>
    </xf>
    <xf numFmtId="0" fontId="3" fillId="0" borderId="0" xfId="0" applyFont="1" applyAlignment="1">
      <alignment vertical="center"/>
    </xf>
    <xf numFmtId="0" fontId="32" fillId="0" borderId="12" xfId="0" applyFont="1" applyBorder="1" applyAlignment="1">
      <alignment horizontal="right" vertical="center" wrapText="1"/>
    </xf>
    <xf numFmtId="0" fontId="32" fillId="0" borderId="12" xfId="0" applyFont="1" applyBorder="1" applyAlignment="1">
      <alignment vertical="center" wrapText="1"/>
    </xf>
    <xf numFmtId="0" fontId="32" fillId="0" borderId="25" xfId="0" applyFont="1" applyBorder="1" applyAlignment="1">
      <alignment horizontal="right" vertical="center" wrapText="1"/>
    </xf>
    <xf numFmtId="0" fontId="27" fillId="0" borderId="12" xfId="0" applyFont="1" applyBorder="1" applyAlignment="1">
      <alignment vertical="center" wrapText="1"/>
    </xf>
    <xf numFmtId="0" fontId="45" fillId="0" borderId="10" xfId="0" applyFont="1" applyBorder="1" applyAlignment="1">
      <alignment vertical="center" wrapText="1"/>
    </xf>
    <xf numFmtId="0" fontId="45" fillId="0" borderId="12" xfId="0" applyFont="1" applyBorder="1" applyAlignment="1">
      <alignment horizontal="right" vertical="center" wrapText="1"/>
    </xf>
    <xf numFmtId="0" fontId="45" fillId="0" borderId="81" xfId="0" applyFont="1" applyBorder="1" applyAlignment="1">
      <alignment horizontal="right" vertical="center" wrapText="1"/>
    </xf>
    <xf numFmtId="0" fontId="32" fillId="0" borderId="14" xfId="0" applyFont="1" applyBorder="1" applyAlignment="1">
      <alignment horizontal="right" vertical="center" wrapText="1"/>
    </xf>
    <xf numFmtId="0" fontId="32" fillId="0" borderId="23" xfId="0" applyFont="1" applyBorder="1" applyAlignment="1">
      <alignment horizontal="right" vertical="center" wrapText="1"/>
    </xf>
    <xf numFmtId="0" fontId="32" fillId="0" borderId="12" xfId="0" applyFont="1" applyBorder="1" applyAlignment="1">
      <alignment horizontal="left" vertical="center"/>
    </xf>
    <xf numFmtId="0" fontId="32" fillId="0" borderId="12" xfId="0" applyFont="1" applyBorder="1" applyAlignment="1">
      <alignment horizontal="left" vertical="center" wrapText="1"/>
    </xf>
    <xf numFmtId="170" fontId="32" fillId="0" borderId="25" xfId="44" applyFont="1" applyBorder="1" applyAlignment="1">
      <alignment horizontal="right" vertical="center" wrapText="1"/>
    </xf>
    <xf numFmtId="170" fontId="32" fillId="0" borderId="12" xfId="44" applyFont="1" applyBorder="1" applyAlignment="1">
      <alignment horizontal="right" vertical="center" wrapText="1"/>
    </xf>
    <xf numFmtId="166" fontId="27" fillId="0" borderId="0" xfId="0" applyNumberFormat="1" applyFont="1" applyAlignment="1">
      <alignment horizontal="right" vertical="center" wrapText="1"/>
    </xf>
    <xf numFmtId="0" fontId="32" fillId="0" borderId="26" xfId="48" applyFont="1" applyBorder="1" applyAlignment="1">
      <alignment horizontal="left" vertical="center"/>
    </xf>
    <xf numFmtId="0" fontId="32" fillId="0" borderId="13" xfId="0" applyFont="1" applyBorder="1" applyAlignment="1">
      <alignment horizontal="left" vertical="center"/>
    </xf>
    <xf numFmtId="0" fontId="32" fillId="0" borderId="26" xfId="0" applyFont="1" applyBorder="1" applyAlignment="1">
      <alignment horizontal="left" vertical="center"/>
    </xf>
    <xf numFmtId="0" fontId="27" fillId="0" borderId="83" xfId="0" applyFont="1" applyBorder="1" applyAlignment="1">
      <alignment horizontal="left" vertical="center"/>
    </xf>
    <xf numFmtId="172" fontId="32" fillId="0" borderId="13" xfId="0" applyNumberFormat="1" applyFont="1" applyBorder="1" applyAlignment="1">
      <alignment horizontal="right" vertical="center"/>
    </xf>
    <xf numFmtId="0" fontId="32" fillId="0" borderId="12" xfId="0" applyFont="1" applyBorder="1" applyAlignment="1">
      <alignment vertical="center"/>
    </xf>
    <xf numFmtId="3" fontId="32" fillId="0" borderId="66" xfId="0" applyNumberFormat="1" applyFont="1" applyBorder="1" applyAlignment="1">
      <alignment horizontal="right" vertical="center" wrapText="1"/>
    </xf>
    <xf numFmtId="3" fontId="32" fillId="0" borderId="67" xfId="0" applyNumberFormat="1" applyFont="1" applyBorder="1" applyAlignment="1">
      <alignment horizontal="right" vertical="center" wrapText="1"/>
    </xf>
    <xf numFmtId="3" fontId="32" fillId="0" borderId="13" xfId="0" applyNumberFormat="1" applyFont="1" applyBorder="1" applyAlignment="1">
      <alignment horizontal="right" vertical="center" wrapText="1"/>
    </xf>
    <xf numFmtId="3" fontId="32" fillId="0" borderId="65" xfId="0" applyNumberFormat="1" applyFont="1" applyBorder="1" applyAlignment="1">
      <alignment horizontal="right" vertical="center" wrapText="1"/>
    </xf>
    <xf numFmtId="3" fontId="32" fillId="0" borderId="46" xfId="0" applyNumberFormat="1" applyFont="1" applyBorder="1" applyAlignment="1">
      <alignment horizontal="right" vertical="center" wrapText="1"/>
    </xf>
    <xf numFmtId="3" fontId="32" fillId="0" borderId="68" xfId="0" applyNumberFormat="1" applyFont="1" applyBorder="1" applyAlignment="1">
      <alignment horizontal="right" vertical="center" wrapText="1"/>
    </xf>
    <xf numFmtId="3" fontId="32" fillId="23" borderId="37" xfId="0" applyNumberFormat="1" applyFont="1" applyFill="1" applyBorder="1" applyAlignment="1">
      <alignment horizontal="right" vertical="center" wrapText="1"/>
    </xf>
    <xf numFmtId="3" fontId="32" fillId="23" borderId="45" xfId="0" applyNumberFormat="1" applyFont="1" applyFill="1" applyBorder="1" applyAlignment="1">
      <alignment horizontal="right" vertical="center" wrapText="1"/>
    </xf>
    <xf numFmtId="3" fontId="32" fillId="0" borderId="37" xfId="0" applyNumberFormat="1" applyFont="1" applyBorder="1" applyAlignment="1">
      <alignment horizontal="right" vertical="center" wrapText="1"/>
    </xf>
    <xf numFmtId="0" fontId="32" fillId="0" borderId="13" xfId="0" applyFont="1" applyBorder="1" applyAlignment="1">
      <alignment vertical="center"/>
    </xf>
    <xf numFmtId="4" fontId="32" fillId="0" borderId="42" xfId="0" applyNumberFormat="1" applyFont="1" applyBorder="1" applyAlignment="1">
      <alignment vertical="center"/>
    </xf>
    <xf numFmtId="4" fontId="32" fillId="0" borderId="36" xfId="0" applyNumberFormat="1" applyFont="1" applyBorder="1" applyAlignment="1">
      <alignment horizontal="right" vertical="center"/>
    </xf>
    <xf numFmtId="4" fontId="32" fillId="0" borderId="41" xfId="0" applyNumberFormat="1" applyFont="1" applyBorder="1" applyAlignment="1">
      <alignment horizontal="right" vertical="center"/>
    </xf>
    <xf numFmtId="0" fontId="32" fillId="0" borderId="11" xfId="0" applyFont="1" applyBorder="1" applyAlignment="1">
      <alignment horizontal="left" vertical="center"/>
    </xf>
    <xf numFmtId="4" fontId="32" fillId="0" borderId="40" xfId="0" applyNumberFormat="1" applyFont="1" applyBorder="1" applyAlignment="1">
      <alignment vertical="center"/>
    </xf>
    <xf numFmtId="4" fontId="32" fillId="23" borderId="33" xfId="0" applyNumberFormat="1" applyFont="1" applyFill="1" applyBorder="1" applyAlignment="1">
      <alignment horizontal="right" vertical="center"/>
    </xf>
    <xf numFmtId="4" fontId="32" fillId="0" borderId="33" xfId="0" applyNumberFormat="1" applyFont="1" applyBorder="1" applyAlignment="1">
      <alignment horizontal="right" vertical="center"/>
    </xf>
    <xf numFmtId="4" fontId="32" fillId="0" borderId="39" xfId="0" applyNumberFormat="1" applyFont="1" applyBorder="1" applyAlignment="1">
      <alignment horizontal="right" vertical="center"/>
    </xf>
    <xf numFmtId="0" fontId="32" fillId="0" borderId="19" xfId="0" applyFont="1" applyBorder="1" applyAlignment="1">
      <alignment horizontal="left" vertical="center"/>
    </xf>
    <xf numFmtId="4" fontId="32" fillId="0" borderId="44" xfId="0" applyNumberFormat="1" applyFont="1" applyBorder="1" applyAlignment="1">
      <alignment vertical="center"/>
    </xf>
    <xf numFmtId="4" fontId="32" fillId="23" borderId="34" xfId="0" applyNumberFormat="1" applyFont="1" applyFill="1" applyBorder="1" applyAlignment="1">
      <alignment horizontal="right" vertical="center"/>
    </xf>
    <xf numFmtId="4" fontId="32" fillId="0" borderId="34" xfId="0" applyNumberFormat="1" applyFont="1" applyBorder="1" applyAlignment="1">
      <alignment horizontal="right" vertical="center"/>
    </xf>
    <xf numFmtId="4" fontId="32" fillId="0" borderId="43" xfId="0" applyNumberFormat="1" applyFont="1" applyBorder="1" applyAlignment="1">
      <alignment horizontal="right" vertical="center"/>
    </xf>
    <xf numFmtId="0" fontId="32" fillId="0" borderId="49" xfId="0" applyFont="1" applyBorder="1" applyAlignment="1">
      <alignment vertical="center"/>
    </xf>
    <xf numFmtId="0" fontId="32" fillId="0" borderId="49" xfId="0" applyFont="1" applyBorder="1" applyAlignment="1">
      <alignment horizontal="left" vertical="center"/>
    </xf>
    <xf numFmtId="4" fontId="32" fillId="0" borderId="54" xfId="0" applyNumberFormat="1" applyFont="1" applyBorder="1" applyAlignment="1">
      <alignment vertical="center"/>
    </xf>
    <xf numFmtId="4" fontId="32" fillId="23" borderId="50" xfId="0" applyNumberFormat="1" applyFont="1" applyFill="1" applyBorder="1" applyAlignment="1">
      <alignment horizontal="right" vertical="center"/>
    </xf>
    <xf numFmtId="4" fontId="32" fillId="0" borderId="50" xfId="0" applyNumberFormat="1" applyFont="1" applyBorder="1" applyAlignment="1">
      <alignment horizontal="right" vertical="center"/>
    </xf>
    <xf numFmtId="4" fontId="32" fillId="0" borderId="51" xfId="0" applyNumberFormat="1" applyFont="1" applyBorder="1" applyAlignment="1">
      <alignment horizontal="right" vertical="center"/>
    </xf>
    <xf numFmtId="4" fontId="32" fillId="23" borderId="36" xfId="0" applyNumberFormat="1" applyFont="1" applyFill="1" applyBorder="1" applyAlignment="1">
      <alignment horizontal="right" vertical="center"/>
    </xf>
    <xf numFmtId="4" fontId="32" fillId="0" borderId="55" xfId="0" applyNumberFormat="1" applyFont="1" applyBorder="1" applyAlignment="1">
      <alignment vertical="center"/>
    </xf>
    <xf numFmtId="4" fontId="32" fillId="23" borderId="35" xfId="0" applyNumberFormat="1" applyFont="1" applyFill="1" applyBorder="1" applyAlignment="1">
      <alignment horizontal="right" vertical="center"/>
    </xf>
    <xf numFmtId="4" fontId="32" fillId="0" borderId="35" xfId="0" applyNumberFormat="1" applyFont="1" applyBorder="1" applyAlignment="1">
      <alignment horizontal="right" vertical="center"/>
    </xf>
    <xf numFmtId="4" fontId="32" fillId="0" borderId="48" xfId="0" applyNumberFormat="1" applyFont="1" applyBorder="1" applyAlignment="1">
      <alignment horizontal="right" vertical="center"/>
    </xf>
    <xf numFmtId="0" fontId="32" fillId="0" borderId="0" xfId="0" applyFont="1" applyAlignment="1">
      <alignment horizontal="left" vertical="center" wrapText="1"/>
    </xf>
    <xf numFmtId="4" fontId="32" fillId="0" borderId="56" xfId="0" applyNumberFormat="1" applyFont="1" applyBorder="1" applyAlignment="1">
      <alignment vertical="center"/>
    </xf>
    <xf numFmtId="4" fontId="32" fillId="23" borderId="11" xfId="0" applyNumberFormat="1" applyFont="1" applyFill="1" applyBorder="1" applyAlignment="1">
      <alignment horizontal="right" vertical="center"/>
    </xf>
    <xf numFmtId="4" fontId="32" fillId="0" borderId="11" xfId="0" applyNumberFormat="1" applyFont="1" applyBorder="1" applyAlignment="1">
      <alignment horizontal="right" vertical="center"/>
    </xf>
    <xf numFmtId="4" fontId="32" fillId="0" borderId="21" xfId="0" applyNumberFormat="1" applyFont="1" applyBorder="1" applyAlignment="1">
      <alignment horizontal="right" vertical="center"/>
    </xf>
    <xf numFmtId="0" fontId="32" fillId="0" borderId="15" xfId="0" applyFont="1" applyBorder="1" applyAlignment="1">
      <alignment vertical="center"/>
    </xf>
    <xf numFmtId="4" fontId="32" fillId="0" borderId="57" xfId="0" applyNumberFormat="1" applyFont="1" applyBorder="1" applyAlignment="1">
      <alignment vertical="center"/>
    </xf>
    <xf numFmtId="4" fontId="32" fillId="23" borderId="15" xfId="0" applyNumberFormat="1" applyFont="1" applyFill="1" applyBorder="1" applyAlignment="1">
      <alignment horizontal="right" vertical="center"/>
    </xf>
    <xf numFmtId="4" fontId="32" fillId="0" borderId="15" xfId="0" applyNumberFormat="1" applyFont="1" applyBorder="1" applyAlignment="1">
      <alignment horizontal="right" vertical="center"/>
    </xf>
    <xf numFmtId="0" fontId="32" fillId="0" borderId="52" xfId="0" applyFont="1" applyBorder="1" applyAlignment="1">
      <alignment vertical="center"/>
    </xf>
    <xf numFmtId="0" fontId="32" fillId="0" borderId="52" xfId="0" applyFont="1" applyBorder="1" applyAlignment="1">
      <alignment horizontal="left" vertical="center"/>
    </xf>
    <xf numFmtId="4" fontId="32" fillId="0" borderId="58" xfId="0" applyNumberFormat="1" applyFont="1" applyBorder="1" applyAlignment="1">
      <alignment vertical="center"/>
    </xf>
    <xf numFmtId="4" fontId="32" fillId="23" borderId="52" xfId="0" applyNumberFormat="1" applyFont="1" applyFill="1" applyBorder="1" applyAlignment="1">
      <alignment horizontal="right" vertical="center"/>
    </xf>
    <xf numFmtId="4" fontId="32" fillId="0" borderId="52" xfId="0" applyNumberFormat="1" applyFont="1" applyBorder="1" applyAlignment="1">
      <alignment horizontal="right" vertical="center"/>
    </xf>
    <xf numFmtId="4" fontId="32" fillId="0" borderId="53" xfId="0" applyNumberFormat="1" applyFont="1" applyBorder="1" applyAlignment="1">
      <alignment horizontal="right" vertical="center"/>
    </xf>
    <xf numFmtId="4" fontId="32" fillId="0" borderId="46" xfId="0" applyNumberFormat="1" applyFont="1" applyBorder="1" applyAlignment="1">
      <alignment vertical="center"/>
    </xf>
    <xf numFmtId="4" fontId="32" fillId="23" borderId="37" xfId="0" applyNumberFormat="1" applyFont="1" applyFill="1" applyBorder="1" applyAlignment="1">
      <alignment horizontal="right" vertical="center"/>
    </xf>
    <xf numFmtId="4" fontId="32" fillId="0" borderId="37" xfId="0" applyNumberFormat="1" applyFont="1" applyBorder="1" applyAlignment="1">
      <alignment horizontal="right" vertical="center"/>
    </xf>
    <xf numFmtId="4" fontId="32" fillId="0" borderId="45" xfId="0" applyNumberFormat="1" applyFont="1" applyBorder="1" applyAlignment="1">
      <alignment horizontal="right" vertical="center"/>
    </xf>
    <xf numFmtId="0" fontId="27" fillId="0" borderId="27" xfId="0" applyFont="1" applyBorder="1" applyAlignment="1">
      <alignment vertical="center"/>
    </xf>
    <xf numFmtId="0" fontId="27" fillId="0" borderId="28" xfId="0" applyFont="1" applyBorder="1" applyAlignment="1">
      <alignment vertical="center"/>
    </xf>
    <xf numFmtId="0" fontId="27" fillId="0" borderId="28" xfId="0" applyFont="1" applyBorder="1" applyAlignment="1">
      <alignment horizontal="right" vertical="center"/>
    </xf>
    <xf numFmtId="4" fontId="32" fillId="0" borderId="59" xfId="0" applyNumberFormat="1" applyFont="1" applyBorder="1" applyAlignment="1">
      <alignment vertical="center"/>
    </xf>
    <xf numFmtId="4" fontId="32" fillId="0" borderId="28" xfId="0" applyNumberFormat="1" applyFont="1" applyBorder="1" applyAlignment="1">
      <alignment horizontal="right" vertical="center"/>
    </xf>
    <xf numFmtId="4" fontId="32" fillId="0" borderId="29" xfId="0" applyNumberFormat="1" applyFont="1" applyBorder="1" applyAlignment="1">
      <alignment horizontal="right" vertical="center"/>
    </xf>
    <xf numFmtId="0" fontId="27" fillId="0" borderId="15" xfId="0" applyFont="1" applyBorder="1" applyAlignment="1">
      <alignment vertical="center"/>
    </xf>
    <xf numFmtId="0" fontId="27" fillId="0" borderId="15" xfId="0" applyFont="1" applyBorder="1" applyAlignment="1">
      <alignment horizontal="right" vertical="center"/>
    </xf>
    <xf numFmtId="4" fontId="32" fillId="0" borderId="20" xfId="0" applyNumberFormat="1" applyFont="1" applyBorder="1" applyAlignment="1">
      <alignment horizontal="right" vertical="center"/>
    </xf>
    <xf numFmtId="0" fontId="27" fillId="0" borderId="49" xfId="0" applyFont="1" applyBorder="1" applyAlignment="1">
      <alignment horizontal="left" vertical="center" wrapText="1"/>
    </xf>
    <xf numFmtId="0" fontId="27" fillId="0" borderId="52" xfId="0" applyFont="1" applyBorder="1" applyAlignment="1">
      <alignment vertical="center"/>
    </xf>
    <xf numFmtId="0" fontId="27" fillId="0" borderId="52" xfId="0" applyFont="1" applyBorder="1" applyAlignment="1">
      <alignment horizontal="right" vertical="center"/>
    </xf>
    <xf numFmtId="0" fontId="27" fillId="0" borderId="11" xfId="0" applyFont="1" applyBorder="1" applyAlignment="1">
      <alignment vertical="center"/>
    </xf>
    <xf numFmtId="0" fontId="27" fillId="0" borderId="11" xfId="0" applyFont="1" applyBorder="1" applyAlignment="1">
      <alignment horizontal="right" vertical="center"/>
    </xf>
    <xf numFmtId="0" fontId="27" fillId="0" borderId="12" xfId="0" applyFont="1" applyBorder="1" applyAlignment="1">
      <alignment vertical="center"/>
    </xf>
    <xf numFmtId="0" fontId="27" fillId="0" borderId="16" xfId="0" applyFont="1" applyBorder="1" applyAlignment="1">
      <alignment vertical="center"/>
    </xf>
    <xf numFmtId="0" fontId="27" fillId="0" borderId="16" xfId="0" applyFont="1" applyBorder="1" applyAlignment="1">
      <alignment horizontal="right" vertical="center"/>
    </xf>
    <xf numFmtId="4" fontId="32" fillId="0" borderId="30" xfId="0" applyNumberFormat="1" applyFont="1" applyBorder="1" applyAlignment="1">
      <alignment vertical="center"/>
    </xf>
    <xf numFmtId="4" fontId="32" fillId="23" borderId="16" xfId="0" applyNumberFormat="1" applyFont="1" applyFill="1" applyBorder="1" applyAlignment="1">
      <alignment horizontal="right" vertical="center"/>
    </xf>
    <xf numFmtId="4" fontId="32" fillId="0" borderId="16" xfId="0" applyNumberFormat="1" applyFont="1" applyBorder="1" applyAlignment="1">
      <alignment horizontal="right" vertical="center"/>
    </xf>
    <xf numFmtId="4" fontId="32" fillId="0" borderId="22" xfId="0" applyNumberFormat="1" applyFont="1" applyBorder="1" applyAlignment="1">
      <alignment horizontal="right" vertical="center"/>
    </xf>
    <xf numFmtId="0" fontId="27" fillId="0" borderId="13" xfId="0" applyFont="1" applyBorder="1" applyAlignment="1">
      <alignment horizontal="left" vertical="center"/>
    </xf>
    <xf numFmtId="0" fontId="32" fillId="0" borderId="13" xfId="0" applyFont="1" applyBorder="1" applyAlignment="1">
      <alignment horizontal="right" vertical="center"/>
    </xf>
    <xf numFmtId="0" fontId="24" fillId="18" borderId="0" xfId="0" applyFont="1" applyFill="1" applyAlignment="1">
      <alignment vertical="center"/>
    </xf>
    <xf numFmtId="0" fontId="32" fillId="0" borderId="19" xfId="0" applyFont="1" applyBorder="1" applyAlignment="1">
      <alignment horizontal="left" vertical="center" wrapText="1"/>
    </xf>
    <xf numFmtId="4" fontId="32" fillId="0" borderId="61" xfId="0" applyNumberFormat="1" applyFont="1" applyBorder="1" applyAlignment="1">
      <alignment vertical="center"/>
    </xf>
    <xf numFmtId="4" fontId="32" fillId="23" borderId="32" xfId="0" applyNumberFormat="1" applyFont="1" applyFill="1" applyBorder="1" applyAlignment="1">
      <alignment horizontal="right" vertical="center"/>
    </xf>
    <xf numFmtId="0" fontId="38" fillId="0" borderId="0" xfId="0" applyFont="1" applyAlignment="1">
      <alignment vertical="top" wrapText="1"/>
    </xf>
    <xf numFmtId="0" fontId="3" fillId="0" borderId="0" xfId="0" applyFont="1" applyAlignment="1">
      <alignment vertical="top" wrapText="1"/>
    </xf>
    <xf numFmtId="0" fontId="32" fillId="0" borderId="24" xfId="50" applyFont="1" applyBorder="1" applyAlignment="1">
      <alignment horizontal="left"/>
    </xf>
    <xf numFmtId="0" fontId="27" fillId="0" borderId="23" xfId="0" applyFont="1" applyBorder="1" applyAlignment="1">
      <alignment horizontal="right" vertical="center" wrapText="1"/>
    </xf>
    <xf numFmtId="3" fontId="32" fillId="0" borderId="26" xfId="0" applyNumberFormat="1" applyFont="1" applyBorder="1" applyAlignment="1">
      <alignment horizontal="right" vertical="center"/>
    </xf>
    <xf numFmtId="3" fontId="32" fillId="0" borderId="22" xfId="0" applyNumberFormat="1" applyFont="1" applyBorder="1" applyAlignment="1">
      <alignment horizontal="right" vertical="center"/>
    </xf>
    <xf numFmtId="3" fontId="22" fillId="0" borderId="65" xfId="0" applyNumberFormat="1" applyFont="1" applyBorder="1" applyAlignment="1">
      <alignment horizontal="right" vertical="center"/>
    </xf>
    <xf numFmtId="0" fontId="27" fillId="0" borderId="80" xfId="0" applyFont="1" applyBorder="1" applyAlignment="1">
      <alignment horizontal="left" vertical="center"/>
    </xf>
    <xf numFmtId="0" fontId="27" fillId="0" borderId="13" xfId="0" applyFont="1" applyBorder="1" applyAlignment="1">
      <alignment vertical="center"/>
    </xf>
    <xf numFmtId="0" fontId="45" fillId="0" borderId="23" xfId="0" applyFont="1" applyBorder="1" applyAlignment="1">
      <alignment horizontal="left" vertical="center" wrapText="1"/>
    </xf>
    <xf numFmtId="0" fontId="32" fillId="0" borderId="21" xfId="48" applyFont="1" applyBorder="1" applyAlignment="1">
      <alignment horizontal="left" vertical="center"/>
    </xf>
    <xf numFmtId="0" fontId="27" fillId="0" borderId="26" xfId="0" applyFont="1" applyBorder="1" applyAlignment="1">
      <alignment horizontal="left" vertical="center"/>
    </xf>
    <xf numFmtId="0" fontId="27" fillId="0" borderId="65" xfId="0" applyFont="1" applyBorder="1" applyAlignment="1">
      <alignment horizontal="left" vertical="center" wrapText="1"/>
    </xf>
    <xf numFmtId="3" fontId="32" fillId="23" borderId="18" xfId="0" applyNumberFormat="1" applyFont="1" applyFill="1" applyBorder="1" applyAlignment="1">
      <alignment horizontal="right"/>
    </xf>
    <xf numFmtId="3" fontId="32" fillId="23" borderId="33" xfId="0" applyNumberFormat="1" applyFont="1" applyFill="1" applyBorder="1" applyAlignment="1">
      <alignment horizontal="right"/>
    </xf>
    <xf numFmtId="3" fontId="32" fillId="23" borderId="11" xfId="0" applyNumberFormat="1" applyFont="1" applyFill="1" applyBorder="1" applyAlignment="1">
      <alignment horizontal="right"/>
    </xf>
    <xf numFmtId="0" fontId="27" fillId="0" borderId="12" xfId="0" applyFont="1" applyBorder="1" applyAlignment="1">
      <alignment horizontal="right" vertical="center" wrapText="1"/>
    </xf>
    <xf numFmtId="0" fontId="27" fillId="0" borderId="80" xfId="0" applyFont="1" applyBorder="1" applyAlignment="1">
      <alignment horizontal="right" wrapText="1"/>
    </xf>
    <xf numFmtId="3" fontId="32" fillId="0" borderId="16" xfId="0" applyNumberFormat="1" applyFont="1" applyBorder="1" applyAlignment="1">
      <alignment horizontal="right" vertical="center"/>
    </xf>
    <xf numFmtId="0" fontId="27" fillId="0" borderId="80" xfId="0" applyFont="1" applyBorder="1" applyAlignment="1">
      <alignment vertical="center"/>
    </xf>
    <xf numFmtId="3" fontId="27" fillId="0" borderId="80" xfId="0" applyNumberFormat="1" applyFont="1" applyBorder="1" applyAlignment="1">
      <alignment horizontal="right"/>
    </xf>
    <xf numFmtId="3" fontId="22" fillId="0" borderId="13" xfId="0" applyNumberFormat="1" applyFont="1" applyBorder="1" applyAlignment="1">
      <alignment horizontal="right" vertical="center"/>
    </xf>
    <xf numFmtId="4" fontId="32" fillId="0" borderId="31" xfId="0" applyNumberFormat="1" applyFont="1" applyBorder="1" applyAlignment="1">
      <alignment vertical="center"/>
    </xf>
    <xf numFmtId="3" fontId="32" fillId="0" borderId="31" xfId="0" applyNumberFormat="1" applyFont="1" applyBorder="1" applyAlignment="1">
      <alignment vertical="center"/>
    </xf>
    <xf numFmtId="4" fontId="32" fillId="0" borderId="32" xfId="0" applyNumberFormat="1" applyFont="1" applyBorder="1" applyAlignment="1">
      <alignment vertical="center"/>
    </xf>
    <xf numFmtId="3" fontId="32" fillId="0" borderId="32" xfId="0" applyNumberFormat="1" applyFont="1" applyBorder="1" applyAlignment="1">
      <alignment vertical="center"/>
    </xf>
    <xf numFmtId="4" fontId="32" fillId="0" borderId="33" xfId="0" applyNumberFormat="1" applyFont="1" applyBorder="1" applyAlignment="1">
      <alignment vertical="center"/>
    </xf>
    <xf numFmtId="3" fontId="32" fillId="0" borderId="33" xfId="0" applyNumberFormat="1" applyFont="1" applyBorder="1" applyAlignment="1">
      <alignment vertical="center"/>
    </xf>
    <xf numFmtId="4" fontId="32" fillId="0" borderId="34" xfId="0" applyNumberFormat="1" applyFont="1" applyBorder="1" applyAlignment="1">
      <alignment vertical="center"/>
    </xf>
    <xf numFmtId="3" fontId="32" fillId="0" borderId="34" xfId="0" applyNumberFormat="1" applyFont="1" applyBorder="1" applyAlignment="1">
      <alignment vertical="center"/>
    </xf>
    <xf numFmtId="4" fontId="32" fillId="0" borderId="35" xfId="0" applyNumberFormat="1" applyFont="1" applyBorder="1" applyAlignment="1">
      <alignment vertical="center"/>
    </xf>
    <xf numFmtId="3" fontId="32" fillId="0" borderId="35" xfId="0" applyNumberFormat="1" applyFont="1" applyBorder="1" applyAlignment="1">
      <alignment vertical="center"/>
    </xf>
    <xf numFmtId="4" fontId="32" fillId="0" borderId="36" xfId="0" applyNumberFormat="1" applyFont="1" applyBorder="1" applyAlignment="1">
      <alignment vertical="center"/>
    </xf>
    <xf numFmtId="3" fontId="32" fillId="0" borderId="36" xfId="0" applyNumberFormat="1" applyFont="1" applyBorder="1" applyAlignment="1">
      <alignment vertical="center"/>
    </xf>
    <xf numFmtId="0" fontId="27" fillId="0" borderId="83" xfId="0" applyFont="1" applyBorder="1" applyAlignment="1">
      <alignment vertical="center"/>
    </xf>
    <xf numFmtId="4" fontId="32" fillId="0" borderId="79" xfId="0" applyNumberFormat="1" applyFont="1" applyBorder="1" applyAlignment="1">
      <alignment vertical="center"/>
    </xf>
    <xf numFmtId="3" fontId="32" fillId="0" borderId="79" xfId="0" applyNumberFormat="1" applyFont="1" applyBorder="1" applyAlignment="1">
      <alignment vertical="center"/>
    </xf>
    <xf numFmtId="4" fontId="32" fillId="0" borderId="37" xfId="0" applyNumberFormat="1" applyFont="1" applyBorder="1" applyAlignment="1">
      <alignment vertical="center"/>
    </xf>
    <xf numFmtId="3" fontId="32" fillId="0" borderId="37" xfId="0" applyNumberFormat="1" applyFont="1" applyBorder="1" applyAlignment="1">
      <alignment vertical="center"/>
    </xf>
    <xf numFmtId="0" fontId="32" fillId="0" borderId="93" xfId="0" applyFont="1" applyBorder="1" applyAlignment="1">
      <alignment vertical="center"/>
    </xf>
    <xf numFmtId="0" fontId="32" fillId="0" borderId="26" xfId="0" applyFont="1" applyBorder="1" applyAlignment="1">
      <alignment vertical="center"/>
    </xf>
    <xf numFmtId="0" fontId="32" fillId="0" borderId="65" xfId="0" applyFont="1" applyBorder="1" applyAlignment="1">
      <alignment vertical="center"/>
    </xf>
    <xf numFmtId="0" fontId="32" fillId="0" borderId="21" xfId="0" applyFont="1" applyBorder="1" applyAlignment="1">
      <alignment vertical="center"/>
    </xf>
    <xf numFmtId="0" fontId="32" fillId="0" borderId="23" xfId="0" applyFont="1" applyBorder="1" applyAlignment="1">
      <alignment vertical="center"/>
    </xf>
    <xf numFmtId="0" fontId="27" fillId="0" borderId="26" xfId="0" applyFont="1" applyBorder="1" applyAlignment="1">
      <alignment vertical="center"/>
    </xf>
    <xf numFmtId="3" fontId="32" fillId="23" borderId="37" xfId="0" applyNumberFormat="1" applyFont="1" applyFill="1" applyBorder="1" applyAlignment="1">
      <alignment horizontal="right" vertical="center"/>
    </xf>
    <xf numFmtId="4" fontId="32" fillId="0" borderId="71" xfId="0" applyNumberFormat="1" applyFont="1" applyBorder="1" applyAlignment="1">
      <alignment vertical="center"/>
    </xf>
    <xf numFmtId="4" fontId="32" fillId="23" borderId="62" xfId="0" applyNumberFormat="1" applyFont="1" applyFill="1" applyBorder="1" applyAlignment="1">
      <alignment horizontal="right" vertical="center"/>
    </xf>
    <xf numFmtId="4" fontId="32" fillId="0" borderId="62" xfId="0" applyNumberFormat="1" applyFont="1" applyBorder="1" applyAlignment="1">
      <alignment horizontal="right" vertical="center"/>
    </xf>
    <xf numFmtId="4" fontId="32" fillId="0" borderId="94" xfId="0" applyNumberFormat="1" applyFont="1" applyBorder="1" applyAlignment="1">
      <alignment horizontal="right" vertical="center"/>
    </xf>
    <xf numFmtId="4" fontId="32" fillId="23" borderId="31" xfId="0" applyNumberFormat="1" applyFont="1" applyFill="1" applyBorder="1" applyAlignment="1">
      <alignment horizontal="right" vertical="center"/>
    </xf>
    <xf numFmtId="0" fontId="32" fillId="0" borderId="64" xfId="0" applyFont="1" applyBorder="1" applyAlignment="1">
      <alignment horizontal="left" vertical="center"/>
    </xf>
    <xf numFmtId="0" fontId="32" fillId="0" borderId="21" xfId="0" applyFont="1" applyBorder="1" applyAlignment="1">
      <alignment horizontal="left" vertical="center"/>
    </xf>
    <xf numFmtId="4" fontId="32" fillId="0" borderId="95" xfId="0" applyNumberFormat="1" applyFont="1" applyBorder="1" applyAlignment="1">
      <alignment vertical="center"/>
    </xf>
    <xf numFmtId="4" fontId="32" fillId="23" borderId="70" xfId="0" applyNumberFormat="1" applyFont="1" applyFill="1" applyBorder="1" applyAlignment="1">
      <alignment horizontal="right" vertical="center"/>
    </xf>
    <xf numFmtId="4" fontId="32" fillId="0" borderId="70" xfId="0" applyNumberFormat="1" applyFont="1" applyBorder="1" applyAlignment="1">
      <alignment horizontal="right" vertical="center"/>
    </xf>
    <xf numFmtId="4" fontId="32" fillId="0" borderId="96" xfId="0" applyNumberFormat="1" applyFont="1" applyBorder="1" applyAlignment="1">
      <alignment horizontal="right" vertical="center"/>
    </xf>
    <xf numFmtId="0" fontId="27" fillId="0" borderId="20" xfId="0" applyFont="1" applyBorder="1" applyAlignment="1">
      <alignment horizontal="right" vertical="center"/>
    </xf>
    <xf numFmtId="0" fontId="32" fillId="0" borderId="20" xfId="0" applyFont="1" applyBorder="1" applyAlignment="1">
      <alignment horizontal="left" vertical="center"/>
    </xf>
    <xf numFmtId="4" fontId="32" fillId="23" borderId="79" xfId="0" applyNumberFormat="1" applyFont="1" applyFill="1" applyBorder="1" applyAlignment="1">
      <alignment horizontal="right" vertical="center"/>
    </xf>
    <xf numFmtId="0" fontId="27" fillId="0" borderId="26" xfId="48" applyFont="1" applyBorder="1" applyAlignment="1">
      <alignment horizontal="left" vertical="center"/>
    </xf>
    <xf numFmtId="0" fontId="32" fillId="0" borderId="93" xfId="48" applyFont="1" applyBorder="1" applyAlignment="1">
      <alignment horizontal="left" vertical="center"/>
    </xf>
    <xf numFmtId="4" fontId="32" fillId="23" borderId="28" xfId="0" applyNumberFormat="1" applyFont="1" applyFill="1" applyBorder="1" applyAlignment="1">
      <alignment horizontal="right" vertical="center"/>
    </xf>
    <xf numFmtId="0" fontId="24" fillId="28" borderId="0" xfId="0" applyFont="1" applyFill="1"/>
    <xf numFmtId="0" fontId="24" fillId="27" borderId="0" xfId="0" applyFont="1" applyFill="1" applyAlignment="1">
      <alignment vertical="center"/>
    </xf>
    <xf numFmtId="3" fontId="32" fillId="0" borderId="26" xfId="57" applyNumberFormat="1" applyFont="1" applyBorder="1" applyAlignment="1">
      <alignment horizontal="right" vertical="center"/>
    </xf>
    <xf numFmtId="3" fontId="32" fillId="0" borderId="21" xfId="57" applyNumberFormat="1" applyFont="1" applyBorder="1" applyAlignment="1">
      <alignment horizontal="right" vertical="center"/>
    </xf>
    <xf numFmtId="3" fontId="32" fillId="0" borderId="23" xfId="57" applyNumberFormat="1" applyFont="1" applyBorder="1" applyAlignment="1">
      <alignment horizontal="right" vertical="center"/>
    </xf>
    <xf numFmtId="164" fontId="32" fillId="0" borderId="65" xfId="57" applyNumberFormat="1" applyFont="1" applyBorder="1" applyAlignment="1">
      <alignment horizontal="right" vertical="center"/>
    </xf>
    <xf numFmtId="4" fontId="32" fillId="0" borderId="23" xfId="57" applyNumberFormat="1" applyFont="1" applyBorder="1" applyAlignment="1">
      <alignment horizontal="right" vertical="center"/>
    </xf>
    <xf numFmtId="4" fontId="32" fillId="0" borderId="81" xfId="57" applyNumberFormat="1" applyFont="1" applyBorder="1" applyAlignment="1">
      <alignment horizontal="right" vertical="center"/>
    </xf>
    <xf numFmtId="3" fontId="32" fillId="0" borderId="66" xfId="57" applyNumberFormat="1" applyFont="1" applyBorder="1" applyAlignment="1">
      <alignment horizontal="left" vertical="center" wrapText="1"/>
    </xf>
    <xf numFmtId="4" fontId="32" fillId="0" borderId="65" xfId="57" applyNumberFormat="1" applyFont="1" applyBorder="1" applyAlignment="1">
      <alignment horizontal="right" vertical="center"/>
    </xf>
    <xf numFmtId="3" fontId="27" fillId="0" borderId="91" xfId="57" applyNumberFormat="1" applyFont="1" applyBorder="1" applyAlignment="1">
      <alignment horizontal="right" vertical="center"/>
    </xf>
    <xf numFmtId="3" fontId="32" fillId="0" borderId="65" xfId="57" applyNumberFormat="1" applyFont="1" applyBorder="1" applyAlignment="1">
      <alignment horizontal="right" vertical="center"/>
    </xf>
    <xf numFmtId="3" fontId="27" fillId="18" borderId="89" xfId="56" applyNumberFormat="1" applyFont="1" applyFill="1" applyBorder="1" applyAlignment="1">
      <alignment horizontal="right" vertical="center"/>
    </xf>
    <xf numFmtId="0" fontId="24" fillId="0" borderId="0" xfId="37" applyFont="1"/>
    <xf numFmtId="0" fontId="24" fillId="0" borderId="0" xfId="37" applyFont="1" applyAlignment="1">
      <alignment horizontal="right"/>
    </xf>
    <xf numFmtId="0" fontId="24" fillId="0" borderId="0" xfId="37" applyFont="1" applyAlignment="1">
      <alignment horizontal="left"/>
    </xf>
    <xf numFmtId="0" fontId="32" fillId="0" borderId="0" xfId="56" applyFont="1" applyAlignment="1">
      <alignment horizontal="left"/>
    </xf>
    <xf numFmtId="0" fontId="36" fillId="0" borderId="0" xfId="37" applyFont="1" applyAlignment="1">
      <alignment horizontal="left" vertical="center" wrapText="1"/>
    </xf>
    <xf numFmtId="3" fontId="24" fillId="0" borderId="0" xfId="37" applyNumberFormat="1" applyFont="1" applyAlignment="1">
      <alignment horizontal="left"/>
    </xf>
    <xf numFmtId="0" fontId="32" fillId="0" borderId="0" xfId="56" applyFont="1" applyAlignment="1">
      <alignment horizontal="right"/>
    </xf>
    <xf numFmtId="0" fontId="32" fillId="18" borderId="12" xfId="56" applyFont="1" applyFill="1" applyBorder="1" applyAlignment="1">
      <alignment vertical="center" wrapText="1"/>
    </xf>
    <xf numFmtId="0" fontId="32" fillId="18" borderId="23" xfId="56" applyFont="1" applyFill="1" applyBorder="1" applyAlignment="1">
      <alignment horizontal="right" vertical="center" wrapText="1"/>
    </xf>
    <xf numFmtId="3" fontId="32" fillId="0" borderId="12" xfId="56" applyNumberFormat="1" applyFont="1" applyBorder="1" applyAlignment="1">
      <alignment horizontal="left" vertical="center" wrapText="1"/>
    </xf>
    <xf numFmtId="3" fontId="24" fillId="20" borderId="0" xfId="37" applyNumberFormat="1" applyFont="1" applyFill="1" applyAlignment="1">
      <alignment horizontal="center"/>
    </xf>
    <xf numFmtId="0" fontId="32" fillId="0" borderId="0" xfId="56" applyFont="1" applyAlignment="1">
      <alignment vertical="center"/>
    </xf>
    <xf numFmtId="3" fontId="32" fillId="0" borderId="24" xfId="57" applyNumberFormat="1" applyFont="1" applyBorder="1" applyAlignment="1">
      <alignment horizontal="left" vertical="center"/>
    </xf>
    <xf numFmtId="3" fontId="24" fillId="19" borderId="0" xfId="37" applyNumberFormat="1" applyFont="1" applyFill="1" applyAlignment="1">
      <alignment horizontal="center"/>
    </xf>
    <xf numFmtId="0" fontId="32" fillId="0" borderId="19" xfId="56" applyFont="1" applyBorder="1" applyAlignment="1">
      <alignment vertical="center"/>
    </xf>
    <xf numFmtId="3" fontId="32" fillId="0" borderId="90" xfId="57" applyNumberFormat="1" applyFont="1" applyBorder="1" applyAlignment="1">
      <alignment horizontal="left" vertical="center"/>
    </xf>
    <xf numFmtId="0" fontId="32" fillId="0" borderId="13" xfId="56" applyFont="1" applyBorder="1" applyAlignment="1">
      <alignment vertical="center"/>
    </xf>
    <xf numFmtId="3" fontId="32" fillId="0" borderId="66" xfId="57" applyNumberFormat="1" applyFont="1" applyBorder="1" applyAlignment="1">
      <alignment horizontal="left" vertical="center"/>
    </xf>
    <xf numFmtId="0" fontId="32" fillId="0" borderId="0" xfId="57" applyFont="1" applyAlignment="1">
      <alignment horizontal="right" vertical="center"/>
    </xf>
    <xf numFmtId="0" fontId="32" fillId="0" borderId="12" xfId="56" applyFont="1" applyBorder="1" applyAlignment="1">
      <alignment vertical="center"/>
    </xf>
    <xf numFmtId="0" fontId="32" fillId="0" borderId="23" xfId="56" applyFont="1" applyBorder="1" applyAlignment="1">
      <alignment horizontal="right" vertical="center"/>
    </xf>
    <xf numFmtId="0" fontId="32" fillId="0" borderId="12" xfId="56" applyFont="1" applyBorder="1" applyAlignment="1">
      <alignment vertical="center" wrapText="1"/>
    </xf>
    <xf numFmtId="0" fontId="32" fillId="0" borderId="13" xfId="56" applyFont="1" applyBorder="1" applyAlignment="1">
      <alignment horizontal="left" vertical="center" wrapText="1"/>
    </xf>
    <xf numFmtId="3" fontId="32" fillId="0" borderId="24" xfId="57" applyNumberFormat="1" applyFont="1" applyBorder="1" applyAlignment="1">
      <alignment horizontal="left" vertical="center" wrapText="1"/>
    </xf>
    <xf numFmtId="0" fontId="32" fillId="0" borderId="0" xfId="57" applyFont="1" applyAlignment="1">
      <alignment horizontal="left" vertical="center" wrapText="1"/>
    </xf>
    <xf numFmtId="0" fontId="32" fillId="0" borderId="12" xfId="56" applyFont="1" applyBorder="1" applyAlignment="1">
      <alignment horizontal="left" vertical="center" wrapText="1"/>
    </xf>
    <xf numFmtId="0" fontId="32" fillId="0" borderId="25" xfId="56" applyFont="1" applyBorder="1" applyAlignment="1">
      <alignment horizontal="left" vertical="center" wrapText="1"/>
    </xf>
    <xf numFmtId="3" fontId="32" fillId="0" borderId="80" xfId="57" applyNumberFormat="1" applyFont="1" applyBorder="1" applyAlignment="1">
      <alignment horizontal="left" vertical="center" wrapText="1"/>
    </xf>
    <xf numFmtId="3" fontId="32" fillId="0" borderId="25" xfId="57" applyNumberFormat="1" applyFont="1" applyBorder="1" applyAlignment="1">
      <alignment horizontal="left" vertical="center" wrapText="1"/>
    </xf>
    <xf numFmtId="168" fontId="24" fillId="19" borderId="0" xfId="37" applyNumberFormat="1" applyFont="1" applyFill="1" applyAlignment="1">
      <alignment horizontal="center"/>
    </xf>
    <xf numFmtId="3" fontId="32" fillId="0" borderId="13" xfId="57" applyNumberFormat="1" applyFont="1" applyBorder="1" applyAlignment="1">
      <alignment horizontal="left" vertical="center" wrapText="1"/>
    </xf>
    <xf numFmtId="0" fontId="27" fillId="0" borderId="69" xfId="56" applyFont="1" applyBorder="1" applyAlignment="1">
      <alignment horizontal="left" vertical="center" wrapText="1"/>
    </xf>
    <xf numFmtId="3" fontId="32" fillId="0" borderId="92" xfId="57" applyNumberFormat="1" applyFont="1" applyBorder="1" applyAlignment="1">
      <alignment horizontal="left" vertical="center" wrapText="1"/>
    </xf>
    <xf numFmtId="0" fontId="32" fillId="0" borderId="12" xfId="57" applyFont="1" applyBorder="1" applyAlignment="1">
      <alignment horizontal="right" vertical="center"/>
    </xf>
    <xf numFmtId="0" fontId="32" fillId="0" borderId="80" xfId="56" applyFont="1" applyBorder="1" applyAlignment="1">
      <alignment horizontal="left" vertical="center"/>
    </xf>
    <xf numFmtId="0" fontId="32" fillId="0" borderId="81" xfId="56" applyFont="1" applyBorder="1" applyAlignment="1">
      <alignment horizontal="right" vertical="center"/>
    </xf>
    <xf numFmtId="0" fontId="32" fillId="0" borderId="12" xfId="57" applyFont="1" applyBorder="1" applyAlignment="1">
      <alignment horizontal="left" vertical="center" wrapText="1"/>
    </xf>
    <xf numFmtId="0" fontId="27" fillId="0" borderId="10" xfId="56" applyFont="1" applyBorder="1" applyAlignment="1">
      <alignment horizontal="left" vertical="center" wrapText="1"/>
    </xf>
    <xf numFmtId="3" fontId="32" fillId="0" borderId="60" xfId="57" applyNumberFormat="1" applyFont="1" applyBorder="1" applyAlignment="1">
      <alignment horizontal="left" vertical="center" wrapText="1"/>
    </xf>
    <xf numFmtId="3" fontId="23" fillId="0" borderId="0" xfId="37" applyNumberFormat="1" applyFont="1" applyAlignment="1">
      <alignment horizontal="right"/>
    </xf>
    <xf numFmtId="3" fontId="24" fillId="0" borderId="0" xfId="37" applyNumberFormat="1" applyFont="1" applyAlignment="1">
      <alignment horizontal="right" vertical="center"/>
    </xf>
    <xf numFmtId="3" fontId="25" fillId="0" borderId="0" xfId="37" applyNumberFormat="1" applyFont="1" applyAlignment="1">
      <alignment horizontal="right" vertical="center"/>
    </xf>
    <xf numFmtId="0" fontId="32" fillId="0" borderId="66" xfId="56" applyFont="1" applyBorder="1" applyAlignment="1">
      <alignment horizontal="left" vertical="center" wrapText="1"/>
    </xf>
    <xf numFmtId="3" fontId="32" fillId="0" borderId="12" xfId="57" applyNumberFormat="1" applyFont="1" applyBorder="1" applyAlignment="1">
      <alignment horizontal="left" vertical="center" wrapText="1"/>
    </xf>
    <xf numFmtId="0" fontId="32" fillId="0" borderId="0" xfId="56" applyFont="1" applyAlignment="1">
      <alignment horizontal="left" vertical="center" wrapText="1"/>
    </xf>
    <xf numFmtId="3" fontId="24" fillId="0" borderId="0" xfId="37" applyNumberFormat="1" applyFont="1" applyAlignment="1">
      <alignment horizontal="center"/>
    </xf>
    <xf numFmtId="3" fontId="27" fillId="18" borderId="91" xfId="56" applyNumberFormat="1" applyFont="1" applyFill="1" applyBorder="1" applyAlignment="1">
      <alignment horizontal="right" vertical="center"/>
    </xf>
    <xf numFmtId="0" fontId="23" fillId="0" borderId="0" xfId="37" applyFont="1" applyAlignment="1">
      <alignment horizontal="right" vertical="center"/>
    </xf>
    <xf numFmtId="3" fontId="23" fillId="0" borderId="0" xfId="37" applyNumberFormat="1" applyFont="1" applyAlignment="1">
      <alignment horizontal="right" vertical="center"/>
    </xf>
    <xf numFmtId="4" fontId="24" fillId="0" borderId="0" xfId="37" applyNumberFormat="1" applyFont="1" applyAlignment="1">
      <alignment horizontal="right"/>
    </xf>
    <xf numFmtId="3" fontId="24" fillId="19" borderId="0" xfId="37" applyNumberFormat="1" applyFont="1" applyFill="1" applyAlignment="1">
      <alignment horizontal="center" vertical="center"/>
    </xf>
    <xf numFmtId="0" fontId="23" fillId="0" borderId="0" xfId="37" applyFont="1" applyAlignment="1">
      <alignment horizontal="right"/>
    </xf>
    <xf numFmtId="3" fontId="24" fillId="0" borderId="0" xfId="37" applyNumberFormat="1" applyFont="1" applyAlignment="1">
      <alignment horizontal="right"/>
    </xf>
    <xf numFmtId="3" fontId="32" fillId="23" borderId="36" xfId="43" applyNumberFormat="1" applyFont="1" applyFill="1" applyBorder="1" applyAlignment="1">
      <alignment horizontal="right" vertical="center"/>
    </xf>
    <xf numFmtId="3" fontId="32" fillId="23" borderId="34" xfId="43" applyNumberFormat="1" applyFont="1" applyFill="1" applyBorder="1" applyAlignment="1">
      <alignment horizontal="right" vertical="center"/>
    </xf>
    <xf numFmtId="3" fontId="32" fillId="23" borderId="33" xfId="43" applyNumberFormat="1" applyFont="1" applyFill="1" applyBorder="1" applyAlignment="1">
      <alignment horizontal="right" vertical="center"/>
    </xf>
    <xf numFmtId="3" fontId="32" fillId="23" borderId="90" xfId="43" applyNumberFormat="1" applyFont="1" applyFill="1" applyBorder="1" applyAlignment="1">
      <alignment horizontal="right" vertical="center"/>
    </xf>
    <xf numFmtId="3" fontId="32" fillId="23" borderId="19" xfId="43" applyNumberFormat="1" applyFont="1" applyFill="1" applyBorder="1" applyAlignment="1">
      <alignment horizontal="right" vertical="center"/>
    </xf>
    <xf numFmtId="3" fontId="32" fillId="23" borderId="56" xfId="43" applyNumberFormat="1" applyFont="1" applyFill="1" applyBorder="1" applyAlignment="1">
      <alignment horizontal="right" vertical="center"/>
    </xf>
    <xf numFmtId="3" fontId="32" fillId="23" borderId="11" xfId="43" applyNumberFormat="1" applyFont="1" applyFill="1" applyBorder="1" applyAlignment="1">
      <alignment horizontal="right" vertical="center"/>
    </xf>
    <xf numFmtId="3" fontId="32" fillId="0" borderId="34" xfId="43" applyNumberFormat="1" applyFont="1" applyBorder="1" applyAlignment="1">
      <alignment horizontal="right" vertical="center"/>
    </xf>
    <xf numFmtId="3" fontId="32" fillId="0" borderId="50" xfId="43" applyNumberFormat="1" applyFont="1" applyBorder="1" applyAlignment="1">
      <alignment horizontal="right" vertical="center"/>
    </xf>
    <xf numFmtId="3" fontId="32" fillId="23" borderId="50" xfId="43" applyNumberFormat="1" applyFont="1" applyFill="1" applyBorder="1" applyAlignment="1">
      <alignment horizontal="right" vertical="center"/>
    </xf>
    <xf numFmtId="3" fontId="32" fillId="23" borderId="0" xfId="43" applyNumberFormat="1" applyFont="1" applyFill="1" applyAlignment="1">
      <alignment horizontal="right" vertical="center"/>
    </xf>
    <xf numFmtId="3" fontId="32" fillId="0" borderId="33" xfId="43" applyNumberFormat="1" applyFont="1" applyBorder="1" applyAlignment="1">
      <alignment horizontal="right" vertical="center"/>
    </xf>
    <xf numFmtId="3" fontId="32" fillId="23" borderId="37" xfId="43" applyNumberFormat="1" applyFont="1" applyFill="1" applyBorder="1" applyAlignment="1">
      <alignment horizontal="right" vertical="center"/>
    </xf>
    <xf numFmtId="3" fontId="32" fillId="23" borderId="31" xfId="43" applyNumberFormat="1" applyFont="1" applyFill="1" applyBorder="1" applyAlignment="1">
      <alignment horizontal="right" vertical="center"/>
    </xf>
    <xf numFmtId="3" fontId="32" fillId="23" borderId="71" xfId="43" applyNumberFormat="1" applyFont="1" applyFill="1" applyBorder="1" applyAlignment="1">
      <alignment horizontal="right" vertical="center"/>
    </xf>
    <xf numFmtId="3" fontId="32" fillId="23" borderId="62" xfId="43" applyNumberFormat="1" applyFont="1" applyFill="1" applyBorder="1" applyAlignment="1">
      <alignment horizontal="right" vertical="center"/>
    </xf>
    <xf numFmtId="3" fontId="32" fillId="23" borderId="95" xfId="43" applyNumberFormat="1" applyFont="1" applyFill="1" applyBorder="1" applyAlignment="1">
      <alignment horizontal="right" vertical="center"/>
    </xf>
    <xf numFmtId="3" fontId="32" fillId="23" borderId="70" xfId="43" applyNumberFormat="1" applyFont="1" applyFill="1" applyBorder="1" applyAlignment="1">
      <alignment horizontal="right" vertical="center"/>
    </xf>
    <xf numFmtId="3" fontId="32" fillId="0" borderId="70" xfId="43" applyNumberFormat="1" applyFont="1" applyBorder="1" applyAlignment="1">
      <alignment horizontal="right" vertical="center"/>
    </xf>
    <xf numFmtId="3" fontId="32" fillId="0" borderId="37" xfId="43" applyNumberFormat="1" applyFont="1" applyBorder="1" applyAlignment="1">
      <alignment horizontal="right" vertical="center"/>
    </xf>
    <xf numFmtId="3" fontId="32" fillId="0" borderId="11" xfId="43" applyNumberFormat="1" applyFont="1" applyBorder="1" applyAlignment="1">
      <alignment horizontal="right" vertical="center"/>
    </xf>
    <xf numFmtId="3" fontId="32" fillId="0" borderId="35" xfId="43" applyNumberFormat="1" applyFont="1" applyBorder="1" applyAlignment="1">
      <alignment horizontal="right" vertical="center"/>
    </xf>
    <xf numFmtId="3" fontId="32" fillId="23" borderId="35" xfId="43" applyNumberFormat="1" applyFont="1" applyFill="1" applyBorder="1" applyAlignment="1">
      <alignment horizontal="right" vertical="center"/>
    </xf>
    <xf numFmtId="3" fontId="32" fillId="23" borderId="40" xfId="43" applyNumberFormat="1" applyFont="1" applyFill="1" applyBorder="1" applyAlignment="1">
      <alignment horizontal="right" vertical="center"/>
    </xf>
    <xf numFmtId="3" fontId="32" fillId="23" borderId="15" xfId="43" applyNumberFormat="1" applyFont="1" applyFill="1" applyBorder="1" applyAlignment="1">
      <alignment horizontal="right" vertical="center"/>
    </xf>
    <xf numFmtId="3" fontId="32" fillId="23" borderId="57" xfId="43" applyNumberFormat="1" applyFont="1" applyFill="1" applyBorder="1" applyAlignment="1">
      <alignment horizontal="right" vertical="center"/>
    </xf>
    <xf numFmtId="3" fontId="32" fillId="23" borderId="49" xfId="43" applyNumberFormat="1" applyFont="1" applyFill="1" applyBorder="1" applyAlignment="1">
      <alignment horizontal="right" vertical="center"/>
    </xf>
    <xf numFmtId="3" fontId="32" fillId="23" borderId="52" xfId="43" applyNumberFormat="1" applyFont="1" applyFill="1" applyBorder="1" applyAlignment="1">
      <alignment horizontal="right" vertical="center"/>
    </xf>
    <xf numFmtId="3" fontId="32" fillId="23" borderId="97" xfId="43" applyNumberFormat="1" applyFont="1" applyFill="1" applyBorder="1" applyAlignment="1">
      <alignment horizontal="right" vertical="center"/>
    </xf>
    <xf numFmtId="3" fontId="32" fillId="23" borderId="28" xfId="43" applyNumberFormat="1" applyFont="1" applyFill="1" applyBorder="1" applyAlignment="1">
      <alignment horizontal="right" vertical="center"/>
    </xf>
    <xf numFmtId="3" fontId="32" fillId="0" borderId="28" xfId="43" applyNumberFormat="1" applyFont="1" applyBorder="1" applyAlignment="1">
      <alignment horizontal="right" vertical="center"/>
    </xf>
    <xf numFmtId="3" fontId="32" fillId="0" borderId="15" xfId="43" applyNumberFormat="1" applyFont="1" applyBorder="1" applyAlignment="1">
      <alignment horizontal="right" vertical="center"/>
    </xf>
    <xf numFmtId="3" fontId="32" fillId="0" borderId="52" xfId="43" applyNumberFormat="1" applyFont="1" applyBorder="1" applyAlignment="1">
      <alignment horizontal="right" vertical="center"/>
    </xf>
    <xf numFmtId="3" fontId="32" fillId="0" borderId="16" xfId="43" applyNumberFormat="1" applyFont="1" applyBorder="1" applyAlignment="1">
      <alignment horizontal="right" vertical="center"/>
    </xf>
    <xf numFmtId="3" fontId="32" fillId="23" borderId="16" xfId="43" applyNumberFormat="1" applyFont="1" applyFill="1" applyBorder="1" applyAlignment="1">
      <alignment horizontal="right" vertical="center"/>
    </xf>
    <xf numFmtId="3" fontId="32" fillId="0" borderId="13" xfId="43" applyNumberFormat="1" applyFont="1" applyBorder="1" applyAlignment="1">
      <alignment horizontal="right" vertical="center"/>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1 2" xfId="51" xr:uid="{682F20F2-ECF6-4CD3-954E-B693A864A188}"/>
    <cellStyle name="Heading 2" xfId="31" builtinId="17" customBuiltin="1"/>
    <cellStyle name="Heading 2 2" xfId="52" xr:uid="{D5AF5948-0F57-4F09-8F45-B0A7DACEDF3F}"/>
    <cellStyle name="Heading 3" xfId="32" builtinId="18" customBuiltin="1"/>
    <cellStyle name="Heading 3 2" xfId="53" xr:uid="{4166C7DD-BF52-49A5-BD19-05D3E455F324}"/>
    <cellStyle name="Heading 4" xfId="33" builtinId="19" customBuiltin="1"/>
    <cellStyle name="Hyperlink" xfId="50" builtinId="8"/>
    <cellStyle name="Hyperlink 2" xfId="55" xr:uid="{425DB374-EA78-49D9-822A-9E05AC916325}"/>
    <cellStyle name="Input" xfId="34" builtinId="20" customBuiltin="1"/>
    <cellStyle name="Linked Cell" xfId="35" builtinId="24" customBuiltin="1"/>
    <cellStyle name="Neutral" xfId="36" builtinId="28" customBuiltin="1"/>
    <cellStyle name="Normal" xfId="0" builtinId="0"/>
    <cellStyle name="Normal 2" xfId="45" xr:uid="{00000000-0005-0000-0000-000026000000}"/>
    <cellStyle name="Normal 2 2" xfId="46" xr:uid="{00000000-0005-0000-0000-000027000000}"/>
    <cellStyle name="Normal 3" xfId="47" xr:uid="{00000000-0005-0000-0000-000028000000}"/>
    <cellStyle name="Normal 3 2" xfId="56" xr:uid="{732B5005-47C9-4416-B26E-CC55A69C2C51}"/>
    <cellStyle name="Normal 5 3" xfId="54" xr:uid="{BA5A55E4-60FF-41C2-ABDE-7CF729EA0719}"/>
    <cellStyle name="Normal 8" xfId="43" xr:uid="{00000000-0005-0000-0000-000029000000}"/>
    <cellStyle name="Normal_Funding calculation template for ASNs and transfers" xfId="49" xr:uid="{00000000-0005-0000-0000-00002B000000}"/>
    <cellStyle name="Normal_jul0047 2" xfId="44" xr:uid="{00000000-0005-0000-0000-00002D000000}"/>
    <cellStyle name="Normal_martab" xfId="48" xr:uid="{00000000-0005-0000-0000-00002E000000}"/>
    <cellStyle name="Normal_wpdb_" xfId="37" xr:uid="{00000000-0005-0000-0000-00002F000000}"/>
    <cellStyle name="Normal_wpdb_ 2" xfId="57" xr:uid="{FD661027-B8E1-4DE9-BF94-D6188C49216D}"/>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68">
    <dxf>
      <font>
        <color theme="0" tint="-0.24994659260841701"/>
      </font>
    </dxf>
    <dxf>
      <font>
        <color theme="0" tint="-0.14996795556505021"/>
      </font>
    </dxf>
    <dxf>
      <font>
        <color theme="0" tint="-0.14996795556505021"/>
      </font>
    </dxf>
    <dxf>
      <font>
        <strike val="0"/>
        <color theme="0" tint="-0.14996795556505021"/>
      </font>
    </dxf>
    <dxf>
      <font>
        <color theme="0" tint="-0.14996795556505021"/>
      </font>
    </dxf>
    <dxf>
      <font>
        <color theme="0" tint="-0.24994659260841701"/>
      </font>
    </dxf>
    <dxf>
      <font>
        <color theme="0" tint="-0.24994659260841701"/>
      </font>
    </dxf>
    <dxf>
      <font>
        <b val="0"/>
        <i val="0"/>
      </font>
    </dxf>
    <dxf>
      <font>
        <color theme="0" tint="-0.24994659260841701"/>
      </font>
    </dxf>
    <dxf>
      <font>
        <color theme="0" tint="-0.24994659260841701"/>
      </font>
    </dxf>
    <dxf>
      <font>
        <color theme="0" tint="-0.24994659260841701"/>
      </font>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vertical/>
        <horizontal/>
      </border>
      <protection locked="1" hidden="0"/>
    </dxf>
    <dxf>
      <border diagonalUp="0" diagonalDown="0">
        <left/>
        <right/>
        <top/>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vertic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top style="hair">
          <color indexed="64"/>
        </top>
        <bottom/>
        <vertical/>
      </border>
      <protection locked="1" hidden="0"/>
    </dxf>
    <dxf>
      <border outline="0">
        <top style="hair">
          <color indexed="64"/>
        </top>
      </border>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medium">
          <color indexed="64"/>
        </bottom>
      </border>
    </dxf>
    <dxf>
      <font>
        <strike val="0"/>
        <outline val="0"/>
        <shadow val="0"/>
        <u val="none"/>
        <vertAlign val="baseline"/>
        <sz val="11"/>
        <color auto="1"/>
        <name val="Arial"/>
        <family val="2"/>
        <scheme val="none"/>
      </font>
      <alignment vertical="center" textRotation="0" wrapText="0" indent="0" justifyLastLine="0" shrinkToFit="0" readingOrder="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protection locked="1" hidden="0"/>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outline="0">
        <left/>
        <right/>
        <top style="thin">
          <color indexed="64"/>
        </top>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outline="0">
        <left/>
        <right/>
        <top style="thin">
          <color auto="1"/>
        </top>
        <bottom/>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strike val="0"/>
        <outline val="0"/>
        <shadow val="0"/>
        <u val="none"/>
        <vertAlign val="baseline"/>
        <sz val="11"/>
        <color auto="1"/>
        <name val="Arial"/>
        <family val="2"/>
        <scheme val="none"/>
      </font>
      <protection locked="1" hidden="0"/>
    </dxf>
    <dxf>
      <font>
        <strike val="0"/>
        <outline val="0"/>
        <shadow val="0"/>
        <u val="none"/>
        <vertAlign val="baseline"/>
        <sz val="11"/>
        <color auto="1"/>
        <name val="Arial"/>
        <family val="2"/>
        <scheme val="none"/>
      </font>
      <border diagonalUp="0" diagonalDown="0">
        <left/>
        <right style="thin">
          <color indexed="64"/>
        </right>
        <top style="thin">
          <color indexed="64"/>
        </top>
        <bottom style="thin">
          <color indexed="64"/>
        </bottom>
      </border>
      <protection locked="1" hidden="0"/>
    </dxf>
    <dxf>
      <font>
        <strike val="0"/>
        <outline val="0"/>
        <shadow val="0"/>
        <u val="none"/>
        <vertAlign val="baseline"/>
        <sz val="11"/>
        <color auto="1"/>
        <name val="Arial"/>
        <family val="2"/>
        <scheme val="none"/>
      </font>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font>
        <strike val="0"/>
        <outline val="0"/>
        <shadow val="0"/>
        <u val="none"/>
        <vertAlign val="baseline"/>
        <sz val="11"/>
        <color auto="1"/>
        <name val="Arial"/>
        <family val="2"/>
        <scheme val="none"/>
      </font>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style="thin">
          <color indexed="64"/>
        </bottom>
      </border>
      <protection locked="1" hidden="0"/>
    </dxf>
    <dxf>
      <numFmt numFmtId="3" formatCode="#,##0"/>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style="thin">
          <color indexed="64"/>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3" formatCode="#,##0"/>
    </dxf>
    <dxf>
      <border>
        <left style="thin">
          <color indexed="64"/>
        </left>
      </border>
    </dxf>
    <dxf>
      <alignment horizontal="left" vertical="center" textRotation="0" indent="0" justifyLastLine="0" shrinkToFit="0" readingOrder="0"/>
    </dxf>
    <dxf>
      <border outline="0">
        <bottom style="medium">
          <color indexed="64"/>
        </bottom>
      </border>
    </dxf>
    <dxf>
      <border outline="0">
        <bottom style="thin">
          <color indexed="64"/>
        </bottom>
      </border>
    </dxf>
    <dxf>
      <font>
        <b/>
        <i val="0"/>
        <strike val="0"/>
        <condense val="0"/>
        <extend val="0"/>
        <outline val="0"/>
        <shadow val="0"/>
        <u val="none"/>
        <vertAlign val="baseline"/>
        <sz val="11"/>
        <color rgb="FF002554"/>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diagonalUp="0" diagonalDown="0">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vertical="center" textRotation="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bottom style="hair">
          <color indexed="64"/>
        </bottom>
        <vertic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alignmen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medium">
          <color indexed="64"/>
        </top>
        <bottom/>
      </border>
      <protection locked="1" hidden="0"/>
    </dxf>
    <dxf>
      <border diagonalUp="0" diagonalDown="0">
        <left style="thin">
          <color indexed="64"/>
        </left>
        <right style="thin">
          <color indexed="64"/>
        </right>
        <top style="thin">
          <color indexed="64"/>
        </top>
        <bottom style="thin">
          <color indexed="64"/>
        </bottom>
      </border>
    </dxf>
    <dxf>
      <alignment vertical="center" textRotation="0" wrapText="0" indent="0" justifyLastLine="0" shrinkToFit="0" readingOrder="0"/>
    </dxf>
    <dxf>
      <alignment vertical="center" textRotation="0" wrapText="0" indent="0" justifyLastLine="0" shrinkToFit="0" readingOrder="0"/>
    </dxf>
    <dxf>
      <border diagonalUp="0" diagonalDown="0">
        <left/>
        <right style="thin">
          <color indexed="64"/>
        </right>
        <vertical/>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rial"/>
        <family val="2"/>
        <scheme val="none"/>
      </font>
      <alignment vertical="center"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2" defaultTableStyle="TableStyleMedium9" defaultPivotStyle="PivotStyleLight16">
    <tableStyle name="OfS table" pivot="0" count="2" xr9:uid="{092AEB6D-1E7C-4FC6-8F0E-DAF9D2B7EEB8}">
      <tableStyleElement type="wholeTable" dxfId="167"/>
      <tableStyleElement type="headerRow" dxfId="166"/>
    </tableStyle>
    <tableStyle name="Table Style 1" pivot="0" count="0" xr9:uid="{6674D2E3-B3DC-4083-900B-53FE64F104D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Allocations\Grant%20allocations\2024-25\Grant%20tables\Templates\July2024\2024-25%20July%202024%20individual%20grant%20tables%20-%20Level%204&amp;5%20update.xlsx" TargetMode="External"/><Relationship Id="rId1" Type="http://schemas.openxmlformats.org/officeDocument/2006/relationships/externalLinkPath" Target="/sites/Team-Team-2023-24FundingRoundcopy/Shared%20Documents/Main%20(spring-summer)%20announcement/2024-25%20July%202024%20individual%20grant%20tables%20-%20Level%204&amp;5%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tion"/>
      <sheetName val="A_Summary"/>
      <sheetName val="B_High_cost"/>
      <sheetName val="C_NMAH_supplement"/>
      <sheetName val="D_Overseas"/>
      <sheetName val="E_Other_high_cost_targeted"/>
      <sheetName val="F_Student_access_and_success"/>
      <sheetName val="G_Level_4_and_5_provision"/>
      <sheetName val="H_Parameters"/>
      <sheetName val="Template_B"/>
      <sheetName val="Template_C"/>
      <sheetName val="Template_D"/>
      <sheetName val="Template_E"/>
      <sheetName val="Config"/>
      <sheetName val="A_Config"/>
      <sheetName val="B_Config"/>
      <sheetName val="C_Config"/>
      <sheetName val="D_Config"/>
      <sheetName val="E_Config"/>
      <sheetName val="F_Config"/>
      <sheetName val="TC_Config"/>
      <sheetName val="TD_Config"/>
      <sheetName val="TE_Config"/>
      <sheetName val="TB_Config"/>
      <sheetName val="2024-25 July 2024 individual g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7" headerRowCount="0" totalsRowShown="0" headerRowDxfId="165" dataDxfId="164" tableBorderDxfId="163" headerRowCellStyle="Normal 5 3" dataCellStyle="Hyperlink 2">
  <tableColumns count="1">
    <tableColumn id="1" xr3:uid="{9386DD02-CC06-4E87-BF79-33D748CE89DE}" name="Column1" headerRowDxfId="162" dataDxfId="161"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DxfId="91" dataDxfId="89" headerRowBorderDxfId="90" tableBorderDxfId="88">
  <tableColumns count="3">
    <tableColumn id="1" xr3:uid="{5AC3AE30-4D4F-4189-868C-348EDE36E3BB}" name="Group_x000a_(Qualification Aim / Age / Risk Category)" dataDxfId="87" dataCellStyle="Normal 3 2"/>
    <tableColumn id="2" xr3:uid="{1426BD7C-4BFD-4F72-9398-D4971837EC5C}" name="Full-time and sandwich year out UG headcount _x000a_(from 2021-22 individualised data):_x000a_quintiles 1 and 2" dataDxfId="86" dataCellStyle="Normal_wpdb_ 2"/>
    <tableColumn id="4" xr3:uid="{6C948BF3-F7A3-4DB4-9884-F241ECE8992D}" name="Label" dataDxfId="85"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DxfId="84" dataDxfId="82" headerRowBorderDxfId="83" tableBorderDxfId="81">
  <tableColumns count="3">
    <tableColumn id="1" xr3:uid="{4E455D9B-CC35-49A3-ADA0-105F6D3763EE}" name="Entity" dataDxfId="80" dataCellStyle="Normal 3 2"/>
    <tableColumn id="2" xr3:uid="{4C51FF11-25C0-4763-B936-33C27160F66D}" name="Value" dataDxfId="79" dataCellStyle="Normal_wpdb_ 2"/>
    <tableColumn id="4" xr3:uid="{5B72E626-8552-4723-96CC-02D952B78AE9}" name="Label or formula" dataDxfId="78"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headerRowDxfId="77" dataDxfId="75" headerRowBorderDxfId="76" tableBorderDxfId="74">
  <tableColumns count="3">
    <tableColumn id="1" xr3:uid="{F8F47877-8605-4104-8B56-BD4E73F6F894}" name="Entity" dataDxfId="73"/>
    <tableColumn id="2" xr3:uid="{7D9D1C3C-F95B-405C-97B7-0F8D0BC7BA5C}" name="Value" dataDxfId="72"/>
    <tableColumn id="4" xr3:uid="{005000B6-AF12-45B3-B31F-401135056D7B}" name="Label or formula" dataDxfId="71"/>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DxfId="70" dataDxfId="68" headerRowBorderDxfId="69" tableBorderDxfId="67">
  <tableColumns count="3">
    <tableColumn id="1" xr3:uid="{3872B8F7-0697-49F2-8757-AFF7548D00D3}" name="Disability status" dataDxfId="66" dataCellStyle="Normal 3 2"/>
    <tableColumn id="2" xr3:uid="{C3E6DE68-DA6B-42B2-B603-69CB1C00C142}" name="DSA-eligible headcount_x000a_(from 2021-22 individualised data)" dataDxfId="65" dataCellStyle="Normal_wpdb_ 2"/>
    <tableColumn id="4" xr3:uid="{4A452F64-E555-4347-9110-574A2DC9A5EF}" name="Label" dataDxfId="64"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DxfId="63" dataDxfId="61" headerRowBorderDxfId="62" tableBorderDxfId="60">
  <tableColumns count="3">
    <tableColumn id="1" xr3:uid="{9ADC25E6-22E1-4F55-A01E-E5BAB686496F}" name="Entity" dataDxfId="59" dataCellStyle="Normal 3 2"/>
    <tableColumn id="2" xr3:uid="{049D7AE3-EA39-4552-96A6-C1096C8A826F}" name="Value" dataDxfId="58" dataCellStyle="Normal_wpdb_ 2"/>
    <tableColumn id="4" xr3:uid="{D5C923F9-5275-4E20-9219-00F2BAB3258D}" name="Label or formula" dataDxfId="57"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DxfId="56" dataDxfId="54" headerRowBorderDxfId="55" tableBorderDxfId="53">
  <tableColumns count="3">
    <tableColumn id="1" xr3:uid="{17DF2794-DA9A-43A3-8FDF-EC7A95DB36C7}" name="Entity" dataDxfId="52" dataCellStyle="Normal 3 2"/>
    <tableColumn id="2" xr3:uid="{181AE1C4-55C2-4C59-8BF0-A74491653D9A}" name="Value" dataDxfId="51" dataCellStyle="Normal_wpdb_ 2"/>
    <tableColumn id="4" xr3:uid="{584899C9-A585-4C8E-9F25-FD5AC951B64D}" name="Label or formula" dataDxfId="50"/>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H1_High_cost_subject_funding_parameters" displayName="TableH1_High_cost_subject_funding_parameters" ref="A6:B11" totalsRowShown="0" headerRowDxfId="49" dataDxfId="47" headerRowBorderDxfId="48" tableBorderDxfId="46">
  <tableColumns count="2">
    <tableColumn id="1" xr3:uid="{C87B3E63-2DEA-4CFB-9BD5-6CCE9E0E01F0}" name="Price group" dataDxfId="45"/>
    <tableColumn id="2" xr3:uid="{69C1E317-024A-4F8F-B9F6-338A109DB87C}" name="Rate of funding" dataDxfId="44"/>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H2_Overseas_study_programmes_parameters" displayName="TableH2_Overseas_study_programmes_parameters" ref="A14:A15" totalsRowShown="0" headerRowDxfId="43" dataDxfId="41" headerRowBorderDxfId="42" tableBorderDxfId="40" totalsRowBorderDxfId="39">
  <tableColumns count="1">
    <tableColumn id="1" xr3:uid="{F675A0CF-87DD-4B51-982A-75E2CF9012D6}" name="Rate of funding" dataDxfId="38"/>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H3_NMAH_supplement_parameters" displayName="TableH3_NMAH_supplement_parameters" ref="A18:C36" totalsRowShown="0" headerRowDxfId="37" dataDxfId="35" headerRowBorderDxfId="36" tableBorderDxfId="34">
  <tableColumns count="3">
    <tableColumn id="1" xr3:uid="{6D60CC9E-E1B0-4A55-AB05-4D15933C527A}" name="Profession" dataDxfId="33"/>
    <tableColumn id="3" xr3:uid="{62C79737-862C-4416-A514-E723CFB4E7A8}" name="Rate of funding_x000a_UG" dataDxfId="32"/>
    <tableColumn id="4" xr3:uid="{F89477D5-DE3D-4005-98AB-6ABF80AFC785}" name="Rate of funding_x000a_PGT (UG fee)" dataDxfId="31"/>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H4_PGT_supplement_parameters" displayName="TableH4_PGT_supplement_parameters" ref="A39:B40" totalsRowShown="0" headerRowDxfId="30" dataDxfId="28" headerRowBorderDxfId="29" tableBorderDxfId="27" totalsRowBorderDxfId="26">
  <tableColumns count="2">
    <tableColumn id="1" xr3:uid="{E3EABFA6-3231-4406-9358-5BFB0C778783}" name="Price group" dataDxfId="25"/>
    <tableColumn id="2" xr3:uid="{B6C7008A-E1A7-4BE1-866F-D6F365650752}" name="Rate of funding" dataDxfId="24"/>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5:C29" totalsRowShown="0" headerRowDxfId="160" headerRowBorderDxfId="159" tableBorderDxfId="158">
  <tableColumns count="3">
    <tableColumn id="2" xr3:uid="{241EEA89-1D61-40B9-9867-FFF90831DEA8}" name="Name of allocation"/>
    <tableColumn id="3" xr3:uid="{8BCD976B-ED2E-4FFD-BC39-A378F5946565}" name="2024-25 allocation (£)" dataDxfId="157"/>
    <tableColumn id="4" xr3:uid="{BB2096D9-79AC-428C-BA6B-6CBB8C68800D}" name="2024-25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H5_Intensive_postgraduate_provision_parameters" displayName="TableH5_Intensive_postgraduate_provision_parameters" ref="A43:B45" totalsRowShown="0" headerRowBorderDxfId="23" tableBorderDxfId="22">
  <tableColumns count="2">
    <tableColumn id="1" xr3:uid="{DBAF1E71-4E3A-46B6-8E6C-1ED47952AC60}" name="Price group" dataDxfId="21"/>
    <tableColumn id="2" xr3:uid="{C892F6E0-D52F-4215-9428-673B809AF613}" name="Rate of funding" dataDxfId="20"/>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H5_Accelerated_FT_UG_provision_parameters" displayName="TableH5_Accelerated_FT_UG_provision_parameters" ref="A48:B51" totalsRowShown="0" headerRowBorderDxfId="19">
  <tableColumns count="2">
    <tableColumn id="1" xr3:uid="{A785AEAE-481A-4A8C-AA0A-21926A52C09C}" name="Price group" dataDxfId="18"/>
    <tableColumn id="2" xr3:uid="{37C7BB59-EF59-42C5-BF4C-023593558A8F}" name="Rate of funding" dataDxfId="17"/>
  </tableColumns>
  <tableStyleInfo name="OfS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9C662A-FA8E-4570-B9FA-44E629A08710}" name="TableH7_Level_4_and_5_provision_parameters" displayName="TableH7_Level_4_and_5_provision_parameters" ref="A54:A55" totalsRowShown="0" headerRowDxfId="16" dataDxfId="14" headerRowBorderDxfId="15" tableBorderDxfId="13" totalsRowBorderDxfId="12">
  <tableColumns count="1">
    <tableColumn id="1" xr3:uid="{01B49CD9-0461-4126-87B3-B8637116386A}" name="Rate of funding" dataDxfId="11"/>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2:B35" headerRowCount="0" totalsRowShown="0" headerRowDxfId="156" dataDxfId="155" tableBorderDxfId="154">
  <tableColumns count="2">
    <tableColumn id="1" xr3:uid="{E2EBD62A-A3EF-4A9B-AF9C-2BECCB72B470}" name="Column1" headerRowDxfId="153" dataDxfId="152"/>
    <tableColumn id="3" xr3:uid="{2D47541A-DB4A-46EF-9722-F281DCE7197A}" name="Column3" headerRowDxfId="151" dataDxfId="150"/>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76" totalsRowShown="0" headerRowDxfId="149" dataDxfId="147" headerRowBorderDxfId="148" tableBorderDxfId="146">
  <tableColumns count="8">
    <tableColumn id="1" xr3:uid="{9B1C1A92-8DBB-4A2E-8F56-45803B4E13AB}" name="Price group" dataDxfId="145"/>
    <tableColumn id="2" xr3:uid="{DAA27C68-6911-4F98-B1D3-AE3901A12CE1}" name="Mode" dataDxfId="144"/>
    <tableColumn id="3" xr3:uid="{50655DE4-A811-4E99-BAB7-9D5E6E67F536}" name="Level" dataDxfId="143"/>
    <tableColumn id="4" xr3:uid="{B1085008-D7AF-4AD6-B3D0-546274FCFCDA}" name="OfS-fundable FTEs" dataDxfId="142"/>
    <tableColumn id="5" xr3:uid="{41B684DB-1113-4C84-BF60-36E31876BC8A}" name="Adjustment for over-recruitment against medical and dental intake targets" dataDxfId="141"/>
    <tableColumn id="6" xr3:uid="{FBF92683-5331-4656-8FFE-743A5683EC8D}" name="Other FTE adjustments" dataDxfId="140"/>
    <tableColumn id="7" xr3:uid="{49CDDEBB-E171-473C-B4F9-1AECB59BDFF3}" name="Total FTEs for 2024-25 high-cost subject funding" dataDxfId="139"/>
    <tableColumn id="8" xr3:uid="{F8315DCA-0E3F-4637-B938-70EA3EB90DDB}" name="High-cost subject funding (£)" dataDxfId="138"/>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37" headerRowBorderDxfId="136" tableBorderDxfId="135">
  <tableColumns count="7">
    <tableColumn id="1" xr3:uid="{8472BA02-A3F3-43F1-A140-C44373BC7122}" name="Profession"/>
    <tableColumn id="2" xr3:uid="{81461E2D-00AA-4D07-B3FD-91221B4AAD17}" name="Level" dataDxfId="134"/>
    <tableColumn id="3" xr3:uid="{8CD24862-2E2D-4A81-BCB0-E33403AC0220}" name="OfS-fundable FTEs_x000a_(Full-time)" dataDxfId="133"/>
    <tableColumn id="4" xr3:uid="{282FA768-0C84-4F69-9AE4-16077A610A27}" name="OfS-fundable FTEs_x000a_(Part-time)"/>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32"/>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31" dataDxfId="129" headerRowBorderDxfId="130" tableBorderDxfId="128">
  <tableColumns count="7">
    <tableColumn id="1" xr3:uid="{D61336AD-C6F7-4EEE-90E5-AA6BE9E24732}" name="Type of year abroad" dataDxfId="127"/>
    <tableColumn id="2" xr3:uid="{AE035C3B-77AF-41D3-8D3C-E2B481C84ED1}" name="Full-time years abroad_x000a_(OfS-fundable)" dataDxfId="126"/>
    <tableColumn id="3" xr3:uid="{343F140D-A7F1-4D39-93FC-A923335140EE}" name="Full-time years abroad_x000a_(Non-fundable)" dataDxfId="125"/>
    <tableColumn id="4" xr3:uid="{751B250D-4FA4-4F51-90B6-C7E026BBA525}" name="Sandwich year out years abroad_x000a_(OfS-fundable)" dataDxfId="124"/>
    <tableColumn id="5" xr3:uid="{810A66DB-A182-4979-9AD7-42E9B36E6D6F}" name="Sandwich year out years abroad_x000a_(Non-fundable)" dataDxfId="123"/>
    <tableColumn id="6" xr3:uid="{FA288298-9900-4FB4-946D-13B704AFBA33}" name="Total years countable for Overseas study programmes" dataDxfId="122"/>
    <tableColumn id="7" xr3:uid="{2F22E20A-9A26-4C06-ABFE-8EC20E1C3DB7}" name="Overseas study programmes (£)" dataDxfId="121"/>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41" totalsRowShown="0" headerRowDxfId="120" dataDxfId="118" headerRowBorderDxfId="119" tableBorderDxfId="117" headerRowCellStyle="Normal_jul0047 2">
  <tableColumns count="11">
    <tableColumn id="1" xr3:uid="{D7F9C3FC-3C07-437D-8608-6C068D60D1B3}" name="Price group" dataDxfId="116"/>
    <tableColumn id="2" xr3:uid="{43AACC6F-6F22-4319-A15A-A39BC5126D1D}" name="Mode" dataDxfId="115"/>
    <tableColumn id="3" xr3:uid="{415C33F0-1C40-4EDF-A9D8-35B7D49F5000}" name="Level" dataDxfId="114"/>
    <tableColumn id="4" xr3:uid="{BD25CD03-8133-42DA-8787-B28B78FD4DEB}" name="Length" dataDxfId="113"/>
    <tableColumn id="5" xr3:uid="{6B1A4DF5-0043-4E2C-932F-6AB45261E8DE}" name="OfS-fundable FTEs" dataDxfId="112"/>
    <tableColumn id="6" xr3:uid="{9D915E61-36ED-4285-AAB8-BB567C767A52}" name="Adjustment for over-recruitment against medical and dental intake targets" dataDxfId="111"/>
    <tableColumn id="7" xr3:uid="{AFDEA94C-4198-4852-ABFB-0AE92AFADE45}" name="Other FTE adjustments" dataDxfId="110"/>
    <tableColumn id="8" xr3:uid="{AC3503BD-FE3F-42B2-BF2D-0A5FAB18ECB9}" name="Total FTEs for 2024-25 other high-cost targeted allocations" dataDxfId="109"/>
    <tableColumn id="9" xr3:uid="{99F7BD92-FAE3-4264-9519-A0D86FBB6D75}" name="Postgraduate taught supplement (£)" dataDxfId="108"/>
    <tableColumn id="10" xr3:uid="{E8AD9259-BA2E-4F86-B5B0-052BC280DFAA}" name="Intensive postgraduate provision (£)" dataDxfId="107" dataCellStyle="Normal 8"/>
    <tableColumn id="11" xr3:uid="{34A908A6-67D2-4DAC-AB08-257E3096D6C8}" name="Accelerated _x000a_full-time undergraduate provision (£)" dataDxfId="106"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DxfId="105" dataDxfId="103" headerRowBorderDxfId="104" tableBorderDxfId="102">
  <tableColumns count="3">
    <tableColumn id="1" xr3:uid="{0D8D294C-2AF5-4546-8D2C-CE5EEB4B0677}" name="Group_x000a_(Qualification Aim / Age / Risk Category)" dataDxfId="101" dataCellStyle="Normal 3 2"/>
    <tableColumn id="2" xr3:uid="{7D8352E1-9B42-44CD-915D-6721D5A7051F}" name="Full-time and sandwich year out UG headcount _x000a_(from 2021-22 individualised data):_x000a_all quintiles" dataDxfId="100" dataCellStyle="Normal_wpdb_ 2"/>
    <tableColumn id="5" xr3:uid="{5B6234E4-0244-423C-BA1D-1A7F28F16E6A}" name="Label" dataDxfId="99"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98" dataDxfId="96" headerRowBorderDxfId="97" tableBorderDxfId="95">
  <tableColumns count="3">
    <tableColumn id="1" xr3:uid="{8E0E1708-D152-4689-AC9A-D3749AB08BE8}" name="Entity" dataDxfId="94" dataCellStyle="Normal 3 2"/>
    <tableColumn id="2" xr3:uid="{0D5B6988-7B00-4E66-93F3-D7754DD3C460}" name="Value" dataDxfId="93" dataCellStyle="Normal_wpdb_ 2"/>
    <tableColumn id="4" xr3:uid="{C6A92631-ABB8-4B97-B084-5964D94C16E5}" name="Label or formula" dataDxfId="92" dataCellStyle="Normal_wpdb_ 2"/>
  </tableColumns>
  <tableStyleInfo name="OfS table"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9.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20"/>
  <sheetViews>
    <sheetView showGridLines="0" tabSelected="1" zoomScaleNormal="100" workbookViewId="0"/>
  </sheetViews>
  <sheetFormatPr defaultColWidth="9.140625" defaultRowHeight="12.75" x14ac:dyDescent="0.35"/>
  <cols>
    <col min="1" max="1" width="141.85546875" style="45" customWidth="1"/>
    <col min="2" max="2" width="8.28515625" style="45" customWidth="1"/>
    <col min="3" max="3" width="12.140625" style="45" hidden="1" customWidth="1"/>
    <col min="4" max="4" width="15.42578125" style="45" hidden="1" customWidth="1"/>
    <col min="5" max="5" width="9.140625" style="45" hidden="1" customWidth="1"/>
    <col min="6" max="6" width="0" style="45" hidden="1" customWidth="1"/>
    <col min="7" max="7" width="10" style="45" customWidth="1"/>
    <col min="8" max="8" width="11.5703125" style="45" customWidth="1"/>
    <col min="9" max="9" width="9.140625" style="45" customWidth="1"/>
    <col min="10" max="16" width="9.140625" style="45"/>
    <col min="17" max="20" width="9.140625" style="45" customWidth="1"/>
    <col min="21" max="16384" width="9.140625" style="45"/>
  </cols>
  <sheetData>
    <row r="1" spans="1:19" ht="25.15" x14ac:dyDescent="0.35">
      <c r="A1" s="57" t="s">
        <v>323</v>
      </c>
      <c r="B1" s="57"/>
      <c r="C1" s="57"/>
      <c r="D1" s="57"/>
      <c r="E1" s="57"/>
      <c r="F1" s="57"/>
      <c r="G1" s="57"/>
      <c r="H1" s="57"/>
      <c r="I1" s="57"/>
      <c r="J1" s="57"/>
      <c r="K1" s="57"/>
      <c r="L1" s="57"/>
      <c r="M1" s="57"/>
    </row>
    <row r="2" spans="1:19" s="2" customFormat="1" ht="20.100000000000001" customHeight="1" x14ac:dyDescent="0.8">
      <c r="A2" s="58" t="str">
        <f>A_Summary!I19</f>
        <v>Providers registered in the 'Approved (fee cap)' category on 19 June 2024</v>
      </c>
      <c r="B2" s="59"/>
      <c r="C2" s="59"/>
      <c r="D2" s="59"/>
      <c r="E2" s="59"/>
      <c r="F2" s="59"/>
      <c r="G2" s="59"/>
      <c r="H2" s="59"/>
      <c r="I2" s="59"/>
      <c r="J2" s="59"/>
      <c r="K2" s="59"/>
      <c r="L2" s="59"/>
      <c r="M2" s="59"/>
      <c r="N2" s="1"/>
      <c r="O2" s="1"/>
      <c r="P2" s="1"/>
      <c r="Q2" s="1"/>
    </row>
    <row r="3" spans="1:19" s="2" customFormat="1" ht="20.100000000000001" customHeight="1" x14ac:dyDescent="0.8">
      <c r="A3" s="59" t="str">
        <f>IF(UKPRN="","UKPRN: 100XXXXX","UKPRN: "&amp;UKPRN&amp;"")</f>
        <v>UKPRN: ALL</v>
      </c>
      <c r="B3" s="59"/>
      <c r="C3" s="59"/>
      <c r="D3" s="59"/>
      <c r="E3" s="59"/>
      <c r="F3" s="59"/>
      <c r="G3" s="59"/>
      <c r="H3" s="59"/>
      <c r="I3" s="59"/>
      <c r="J3" s="59"/>
      <c r="K3" s="59"/>
      <c r="L3" s="59"/>
      <c r="M3" s="59"/>
      <c r="N3" s="3"/>
      <c r="O3" s="3"/>
      <c r="P3" s="3"/>
      <c r="Q3" s="3"/>
    </row>
    <row r="4" spans="1:19" ht="15" x14ac:dyDescent="0.35">
      <c r="A4" s="59"/>
      <c r="B4" s="59"/>
      <c r="C4" s="59"/>
      <c r="D4" s="59"/>
      <c r="E4" s="59"/>
      <c r="F4" s="59"/>
      <c r="G4" s="59"/>
      <c r="H4" s="59"/>
      <c r="I4" s="59"/>
      <c r="J4" s="59"/>
      <c r="K4" s="59"/>
      <c r="L4" s="59"/>
      <c r="M4" s="59"/>
    </row>
    <row r="5" spans="1:19" ht="15" x14ac:dyDescent="0.35">
      <c r="A5" s="59" t="s">
        <v>230</v>
      </c>
      <c r="B5" s="59"/>
      <c r="C5" s="59"/>
      <c r="D5" s="59"/>
      <c r="E5" s="59"/>
      <c r="F5" s="59"/>
      <c r="G5" s="59"/>
      <c r="H5" s="59"/>
      <c r="I5" s="59"/>
      <c r="J5" s="59"/>
      <c r="K5" s="59"/>
      <c r="L5" s="59"/>
      <c r="M5" s="59"/>
    </row>
    <row r="6" spans="1:19" ht="32.25" customHeight="1" x14ac:dyDescent="0.35">
      <c r="A6" s="60" t="s">
        <v>368</v>
      </c>
      <c r="B6" s="4"/>
      <c r="C6" s="4"/>
      <c r="D6" s="4"/>
      <c r="E6" s="4"/>
      <c r="F6" s="4"/>
      <c r="G6" s="4"/>
      <c r="H6" s="4"/>
      <c r="I6" s="4"/>
      <c r="J6" s="4"/>
      <c r="K6" s="4"/>
      <c r="L6" s="4"/>
      <c r="M6" s="4"/>
    </row>
    <row r="7" spans="1:19" ht="13.5" customHeight="1" x14ac:dyDescent="0.35">
      <c r="A7" s="60"/>
      <c r="B7" s="4"/>
      <c r="C7" s="4"/>
      <c r="D7" s="4"/>
      <c r="E7" s="4"/>
      <c r="F7" s="4"/>
      <c r="G7" s="4"/>
      <c r="H7" s="4"/>
      <c r="I7" s="4"/>
      <c r="J7" s="4"/>
      <c r="K7" s="4"/>
      <c r="L7" s="4"/>
      <c r="M7" s="4"/>
    </row>
    <row r="8" spans="1:19" ht="21.75" customHeight="1" x14ac:dyDescent="0.35">
      <c r="A8" s="59" t="s">
        <v>231</v>
      </c>
      <c r="B8" s="4"/>
      <c r="C8" s="4"/>
      <c r="D8" s="4"/>
      <c r="E8" s="4"/>
      <c r="F8" s="4"/>
      <c r="G8" s="4"/>
      <c r="H8" s="4"/>
      <c r="I8" s="4"/>
      <c r="J8" s="4"/>
      <c r="K8" s="4"/>
      <c r="L8" s="4"/>
      <c r="M8" s="4"/>
      <c r="N8" s="44"/>
      <c r="O8" s="44"/>
    </row>
    <row r="9" spans="1:19" ht="18" customHeight="1" x14ac:dyDescent="0.35">
      <c r="A9" s="60" t="s">
        <v>288</v>
      </c>
      <c r="B9" s="4"/>
      <c r="C9" s="4"/>
      <c r="D9" s="4"/>
      <c r="E9" s="4"/>
      <c r="F9" s="4"/>
      <c r="G9" s="4"/>
      <c r="H9" s="4"/>
      <c r="I9" s="4"/>
      <c r="J9" s="4"/>
      <c r="K9" s="4"/>
      <c r="L9" s="4"/>
      <c r="M9" s="4"/>
      <c r="N9" s="44"/>
      <c r="O9" s="44"/>
    </row>
    <row r="10" spans="1:19" s="66" customFormat="1" ht="18.75" customHeight="1" x14ac:dyDescent="0.35">
      <c r="A10" s="62" t="str">
        <f>"A Summary:"&amp;MID(A_Summary!A1,9,100)</f>
        <v>A Summary: 2024-25 Summary of allocations</v>
      </c>
      <c r="B10" s="63"/>
      <c r="C10" s="64"/>
      <c r="D10" s="64"/>
      <c r="E10" s="64"/>
      <c r="F10" s="64"/>
      <c r="G10" s="64"/>
      <c r="H10" s="64"/>
      <c r="I10" s="64"/>
      <c r="J10" s="64"/>
      <c r="K10" s="61"/>
      <c r="L10" s="61"/>
      <c r="M10" s="61"/>
      <c r="N10" s="65"/>
      <c r="O10" s="65"/>
      <c r="S10" s="67"/>
    </row>
    <row r="11" spans="1:19" s="66" customFormat="1" ht="18.75" customHeight="1" x14ac:dyDescent="0.35">
      <c r="A11" s="62" t="str">
        <f>"B High-cost:"&amp;MID(B_High_cost!A1,9,100)</f>
        <v>B High-cost: 2024-25 High-cost subject funding</v>
      </c>
      <c r="B11" s="63"/>
      <c r="C11" s="64"/>
      <c r="D11" s="64"/>
      <c r="E11" s="64"/>
      <c r="F11" s="64"/>
      <c r="G11" s="64"/>
      <c r="H11" s="64"/>
      <c r="I11" s="64"/>
      <c r="J11" s="64"/>
      <c r="K11" s="61"/>
      <c r="L11" s="61"/>
      <c r="M11" s="61"/>
      <c r="N11" s="65"/>
      <c r="O11" s="65"/>
    </row>
    <row r="12" spans="1:19" s="66" customFormat="1" ht="18.75" customHeight="1" x14ac:dyDescent="0.35">
      <c r="A12" s="62" t="str">
        <f>"C NMAH supplement:"&amp;MID(C_NMAH_supplement!A1,9,100)</f>
        <v>C NMAH supplement: 2024-25 Nursing, midwifery and allied health supplement</v>
      </c>
      <c r="B12" s="63"/>
      <c r="C12" s="64"/>
      <c r="D12" s="64"/>
      <c r="E12" s="64"/>
      <c r="F12" s="64"/>
      <c r="G12" s="64"/>
      <c r="H12" s="64"/>
      <c r="I12" s="64"/>
      <c r="J12" s="64"/>
      <c r="K12" s="61"/>
      <c r="L12" s="61"/>
      <c r="M12" s="61"/>
      <c r="N12" s="65"/>
      <c r="O12" s="65"/>
    </row>
    <row r="13" spans="1:19" s="66" customFormat="1" ht="18.75" customHeight="1" x14ac:dyDescent="0.35">
      <c r="A13" s="62" t="str">
        <f>"D Overseas:"&amp;MID(D_Overseas!A1,9,100)</f>
        <v>D Overseas: 2024-25 Overseas study programmes</v>
      </c>
      <c r="B13" s="63"/>
      <c r="C13" s="64"/>
      <c r="D13" s="64"/>
      <c r="E13" s="64"/>
      <c r="F13" s="64"/>
      <c r="G13" s="64"/>
      <c r="H13" s="64"/>
      <c r="I13" s="64"/>
      <c r="J13" s="64"/>
      <c r="K13" s="61"/>
      <c r="L13" s="61"/>
      <c r="M13" s="61"/>
      <c r="N13" s="65"/>
      <c r="O13" s="65"/>
    </row>
    <row r="14" spans="1:19" s="66" customFormat="1" ht="18.75" customHeight="1" x14ac:dyDescent="0.35">
      <c r="A14" s="62" t="str">
        <f>"E Other high-cost targeted allocations:"&amp;MID(E_Other_high_cost_targeted!A1,9,100)</f>
        <v>E Other high-cost targeted allocations: 2024-25 Other high-cost targeted allocations</v>
      </c>
      <c r="B14" s="63"/>
      <c r="C14" s="64"/>
      <c r="D14" s="64"/>
      <c r="E14" s="64"/>
      <c r="F14" s="64"/>
      <c r="G14" s="64"/>
      <c r="H14" s="64"/>
      <c r="I14" s="64"/>
      <c r="J14" s="64"/>
      <c r="K14" s="61"/>
      <c r="L14" s="61"/>
      <c r="M14" s="61"/>
    </row>
    <row r="15" spans="1:19" s="66" customFormat="1" ht="18.75" customHeight="1" x14ac:dyDescent="0.35">
      <c r="A15" s="62" t="str">
        <f>"F Student access and success:"&amp;MID(F_Student_access_and_success!A1,9,100)</f>
        <v>F Student access and success: 2024-25 Student access and success</v>
      </c>
      <c r="B15" s="63"/>
      <c r="C15" s="64"/>
      <c r="D15" s="64"/>
      <c r="E15" s="64"/>
      <c r="F15" s="64"/>
      <c r="G15" s="64"/>
      <c r="H15" s="64"/>
      <c r="I15" s="64"/>
      <c r="J15" s="64"/>
      <c r="K15" s="61"/>
      <c r="L15" s="61"/>
      <c r="M15" s="61"/>
    </row>
    <row r="16" spans="1:19" s="66" customFormat="1" ht="18.75" customHeight="1" x14ac:dyDescent="0.35">
      <c r="A16" s="62" t="str">
        <f>"G Level 4 and 5 provision:"&amp;MID(G_Level_4_and_5_provision!A1,9,100)</f>
        <v>G Level 4 and 5 provision: 2024-25 Level 4 and 5 provision</v>
      </c>
      <c r="B16" s="63"/>
      <c r="C16" s="64"/>
      <c r="D16" s="64"/>
      <c r="E16" s="64"/>
      <c r="F16" s="64"/>
      <c r="G16" s="64"/>
      <c r="H16" s="64"/>
      <c r="I16" s="64"/>
      <c r="J16" s="64"/>
      <c r="K16" s="61"/>
      <c r="L16" s="61"/>
      <c r="M16" s="61"/>
    </row>
    <row r="17" spans="1:19" s="66" customFormat="1" ht="25.5" customHeight="1" x14ac:dyDescent="0.35">
      <c r="A17" s="62" t="str">
        <f>"H Parameters:"&amp;MID(H_Parameters!A1,9,100)</f>
        <v>H Parameters: 2024-25 Parameters in the funding models</v>
      </c>
      <c r="B17" s="63"/>
      <c r="C17" s="64"/>
      <c r="D17" s="64"/>
      <c r="E17" s="64"/>
      <c r="F17" s="64"/>
      <c r="G17" s="64"/>
      <c r="H17" s="64"/>
      <c r="I17" s="64"/>
      <c r="J17" s="64"/>
      <c r="K17" s="68"/>
      <c r="L17" s="68"/>
      <c r="M17" s="68"/>
      <c r="N17" s="69"/>
      <c r="O17" s="69"/>
      <c r="S17" s="67"/>
    </row>
    <row r="18" spans="1:19" ht="12.75" customHeight="1" x14ac:dyDescent="0.35">
      <c r="A18" s="162"/>
      <c r="B18" s="4"/>
      <c r="C18" s="4"/>
      <c r="D18" s="264"/>
      <c r="E18" s="264"/>
      <c r="F18"/>
      <c r="G18" s="4"/>
      <c r="H18" s="4"/>
      <c r="I18" s="4"/>
      <c r="J18" s="4"/>
      <c r="K18" s="4"/>
      <c r="L18" s="4"/>
      <c r="M18" s="4"/>
    </row>
    <row r="19" spans="1:19" ht="18" customHeight="1" x14ac:dyDescent="0.35">
      <c r="A19" s="59" t="s">
        <v>290</v>
      </c>
    </row>
    <row r="20" spans="1:19" ht="34.5" customHeight="1" x14ac:dyDescent="0.35">
      <c r="A20" s="161" t="s">
        <v>316</v>
      </c>
    </row>
  </sheetData>
  <sheetProtection password="83AF" sheet="1" objects="1" scenarios="1"/>
  <hyperlinks>
    <hyperlink ref="A17" location="H_Parameters!A1" display="H_Parameters!A1" xr:uid="{5905E020-F8B8-46D6-AE7E-30C55B752FCB}"/>
    <hyperlink ref="A10" location="TABLEA" display="TABLEA" xr:uid="{0AC28249-4C1F-4860-86BD-F5E2396E12DB}"/>
    <hyperlink ref="A11" location="B_High_cost!A1" display="B_High_cost!A1" xr:uid="{D996D517-EDE2-40C8-A942-B3E3802A3F24}"/>
    <hyperlink ref="A12" location="C_NMAH_supplement!A1" display="C_NMAH_supplement!A1" xr:uid="{C2273F37-CE70-477C-928D-5FF1E755F6DE}"/>
    <hyperlink ref="A13" location="D_Overseas!A1" display="D_Overseas!A1" xr:uid="{5F6F1106-B59D-4798-A8E0-16CFE986E5E5}"/>
    <hyperlink ref="A14" location="E_Other_high_cost_targeted!A1" display="E_Other_high_cost_targeted!A1" xr:uid="{599D6006-37E6-4D5B-A0CE-44A402274B95}"/>
    <hyperlink ref="A15" location="F_Student_access_and_success!A1" display="F_Student_access_and_success!A1" xr:uid="{7E814B6F-50C6-4023-A848-451670704D37}"/>
    <hyperlink ref="A16" location="G_Level_4_and_5_provision!A1" display="G_Level_4_and_5_provision!A1" xr:uid="{9631CF5E-5293-4DEA-85CA-BF78EB0FCB64}"/>
  </hyperlinks>
  <pageMargins left="0.70866141732283472" right="0.70866141732283472" top="0.74803149606299213" bottom="0.74803149606299213" header="0.31496062992125984" footer="0.31496062992125984"/>
  <pageSetup paperSize="9" scale="59" orientation="portrait" r:id="rId1"/>
  <headerFooter scaleWithDoc="0">
    <oddHeader>&amp;LPage &amp;P&amp;R&amp;F</oddHeader>
    <oddFooter>&amp;R&amp;A</oddFooter>
  </headerFooter>
  <ignoredErrors>
    <ignoredError sqref="K12:M12 A2 A3:M3 B8:M8 K17:M17 K10:M10"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M68"/>
  <sheetViews>
    <sheetView showGridLines="0" zoomScaleNormal="100" workbookViewId="0"/>
  </sheetViews>
  <sheetFormatPr defaultColWidth="9.140625" defaultRowHeight="13.15" x14ac:dyDescent="0.35"/>
  <cols>
    <col min="1" max="1" width="60" style="6" customWidth="1"/>
    <col min="2" max="2" width="24" style="6" customWidth="1"/>
    <col min="3" max="3" width="24.140625" style="10" customWidth="1"/>
    <col min="4" max="4" width="14.7109375" style="10" customWidth="1"/>
    <col min="5" max="5" width="8.42578125" style="10" customWidth="1"/>
    <col min="6" max="6" width="10.85546875" style="6" customWidth="1"/>
    <col min="7" max="7" width="29.5703125" style="6" hidden="1" customWidth="1"/>
    <col min="8" max="8" width="9.140625" style="6" hidden="1" customWidth="1"/>
    <col min="9" max="9" width="15.7109375" style="6" hidden="1" customWidth="1"/>
    <col min="10" max="10" width="7.85546875" style="6" hidden="1" customWidth="1"/>
    <col min="11" max="11" width="17.28515625" style="6" hidden="1" customWidth="1"/>
    <col min="12" max="12" width="11.5703125" style="6" hidden="1" customWidth="1"/>
    <col min="13" max="13" width="16.42578125" style="6" customWidth="1"/>
    <col min="14" max="15" width="9.140625" style="6" customWidth="1"/>
    <col min="16" max="16384" width="9.140625" style="6"/>
  </cols>
  <sheetData>
    <row r="1" spans="1:10" ht="25.15" x14ac:dyDescent="0.4">
      <c r="A1" s="57" t="s">
        <v>324</v>
      </c>
      <c r="B1" s="8"/>
      <c r="C1" s="8"/>
      <c r="D1" s="8"/>
      <c r="E1" s="8"/>
    </row>
    <row r="2" spans="1:10" ht="22.7" customHeight="1" x14ac:dyDescent="0.35">
      <c r="A2" s="58" t="str">
        <f>I21</f>
        <v>Providers registered in the 'Approved (fee cap)' category on 19 June 2024 (UKPRN: ALL)</v>
      </c>
      <c r="B2" s="58"/>
      <c r="C2" s="58"/>
      <c r="D2"/>
    </row>
    <row r="3" spans="1:10" ht="27" customHeight="1" x14ac:dyDescent="0.35">
      <c r="A3" s="265" t="s">
        <v>302</v>
      </c>
      <c r="B3" s="58"/>
      <c r="C3" s="58"/>
      <c r="D3"/>
    </row>
    <row r="4" spans="1:10" ht="32.25" customHeight="1" x14ac:dyDescent="0.5">
      <c r="A4" s="84" t="s">
        <v>232</v>
      </c>
      <c r="C4" s="18"/>
      <c r="I4" s="7"/>
      <c r="J4" s="7"/>
    </row>
    <row r="5" spans="1:10" ht="49.5" customHeight="1" x14ac:dyDescent="0.4">
      <c r="A5" s="166" t="s">
        <v>244</v>
      </c>
      <c r="B5" s="266" t="s">
        <v>325</v>
      </c>
      <c r="C5" s="279" t="s">
        <v>326</v>
      </c>
      <c r="D5" s="12"/>
      <c r="E5" s="12"/>
      <c r="G5" s="13" t="s">
        <v>50</v>
      </c>
      <c r="I5" s="42" t="s">
        <v>306</v>
      </c>
    </row>
    <row r="6" spans="1:10" ht="33" customHeight="1" x14ac:dyDescent="0.4">
      <c r="A6" s="270" t="s">
        <v>247</v>
      </c>
      <c r="B6" s="158"/>
      <c r="C6" s="280"/>
      <c r="D6" s="12"/>
      <c r="E6" s="12"/>
      <c r="G6"/>
      <c r="I6" s="42"/>
    </row>
    <row r="7" spans="1:10" s="72" customFormat="1" ht="18.95" customHeight="1" x14ac:dyDescent="0.35">
      <c r="A7" s="156" t="s">
        <v>178</v>
      </c>
      <c r="B7" s="267">
        <v>882794989</v>
      </c>
      <c r="C7" s="75">
        <v>882794989</v>
      </c>
      <c r="D7" s="14"/>
      <c r="E7" s="14"/>
      <c r="G7" s="15" t="s">
        <v>47</v>
      </c>
      <c r="I7" s="73" t="s">
        <v>171</v>
      </c>
    </row>
    <row r="8" spans="1:10" s="72" customFormat="1" ht="18.95" customHeight="1" x14ac:dyDescent="0.35">
      <c r="A8" s="156" t="s">
        <v>164</v>
      </c>
      <c r="B8" s="267">
        <v>31545129</v>
      </c>
      <c r="C8" s="75">
        <v>31545129</v>
      </c>
      <c r="D8" s="14"/>
      <c r="E8" s="14"/>
      <c r="F8" s="74"/>
      <c r="G8" s="15" t="s">
        <v>84</v>
      </c>
    </row>
    <row r="9" spans="1:10" s="72" customFormat="1" ht="18.95" customHeight="1" x14ac:dyDescent="0.35">
      <c r="A9" s="76" t="s">
        <v>183</v>
      </c>
      <c r="B9" s="267">
        <v>24685102</v>
      </c>
      <c r="C9" s="75">
        <v>24685102</v>
      </c>
      <c r="D9" s="14"/>
      <c r="E9" s="14"/>
      <c r="G9" s="15" t="s">
        <v>186</v>
      </c>
    </row>
    <row r="10" spans="1:10" s="72" customFormat="1" ht="18.95" customHeight="1" x14ac:dyDescent="0.35">
      <c r="A10" s="156" t="s">
        <v>204</v>
      </c>
      <c r="B10" s="267">
        <v>20552570</v>
      </c>
      <c r="C10" s="75">
        <v>20552570</v>
      </c>
      <c r="D10" s="14"/>
      <c r="E10" s="14"/>
      <c r="F10" s="74"/>
      <c r="G10" s="15" t="s">
        <v>56</v>
      </c>
    </row>
    <row r="11" spans="1:10" s="72" customFormat="1" ht="18.95" customHeight="1" x14ac:dyDescent="0.35">
      <c r="A11" s="156" t="s">
        <v>43</v>
      </c>
      <c r="B11" s="267">
        <v>4099982</v>
      </c>
      <c r="C11" s="75">
        <v>4099982</v>
      </c>
      <c r="D11" s="14"/>
      <c r="E11" s="14"/>
      <c r="G11" s="15" t="s">
        <v>53</v>
      </c>
    </row>
    <row r="12" spans="1:10" s="72" customFormat="1" ht="18.95" customHeight="1" x14ac:dyDescent="0.35">
      <c r="A12" s="156" t="s">
        <v>32</v>
      </c>
      <c r="B12" s="267">
        <v>14335578</v>
      </c>
      <c r="C12" s="75">
        <v>14335578</v>
      </c>
      <c r="D12" s="14"/>
      <c r="E12" s="14"/>
      <c r="G12" s="15" t="s">
        <v>54</v>
      </c>
    </row>
    <row r="13" spans="1:10" s="72" customFormat="1" ht="18.95" customHeight="1" x14ac:dyDescent="0.35">
      <c r="A13" s="156" t="s">
        <v>179</v>
      </c>
      <c r="B13" s="267">
        <v>2854107</v>
      </c>
      <c r="C13" s="75">
        <v>2854107</v>
      </c>
      <c r="D13" s="14"/>
      <c r="E13" s="14"/>
      <c r="G13" s="15" t="s">
        <v>55</v>
      </c>
    </row>
    <row r="14" spans="1:10" s="72" customFormat="1" ht="18.95" customHeight="1" x14ac:dyDescent="0.35">
      <c r="A14" s="77" t="s">
        <v>14</v>
      </c>
      <c r="B14" s="267">
        <v>15838965</v>
      </c>
      <c r="C14" s="75">
        <v>15838965</v>
      </c>
      <c r="D14" s="14"/>
      <c r="E14" s="14"/>
      <c r="G14" s="15" t="s">
        <v>57</v>
      </c>
    </row>
    <row r="15" spans="1:10" s="72" customFormat="1" ht="18.95" customHeight="1" x14ac:dyDescent="0.35">
      <c r="A15" s="77" t="s">
        <v>28</v>
      </c>
      <c r="B15" s="267">
        <v>845065</v>
      </c>
      <c r="C15" s="75">
        <v>845065</v>
      </c>
      <c r="D15" s="14"/>
      <c r="E15" s="14"/>
      <c r="G15" s="15" t="s">
        <v>58</v>
      </c>
    </row>
    <row r="16" spans="1:10" s="72" customFormat="1" ht="18.95" customHeight="1" x14ac:dyDescent="0.35">
      <c r="A16" s="77" t="s">
        <v>15</v>
      </c>
      <c r="B16" s="267">
        <v>4790901</v>
      </c>
      <c r="C16" s="75">
        <v>4790901</v>
      </c>
      <c r="D16" s="14"/>
      <c r="E16" s="14"/>
      <c r="G16" s="15" t="s">
        <v>59</v>
      </c>
    </row>
    <row r="17" spans="1:9" s="72" customFormat="1" ht="18.95" customHeight="1" x14ac:dyDescent="0.35">
      <c r="A17" s="77" t="s">
        <v>307</v>
      </c>
      <c r="B17" s="267" t="s">
        <v>352</v>
      </c>
      <c r="C17" s="267" t="s">
        <v>352</v>
      </c>
      <c r="D17" s="14"/>
      <c r="E17" s="14"/>
      <c r="G17" s="15"/>
    </row>
    <row r="18" spans="1:9" s="72" customFormat="1" ht="23.1" customHeight="1" x14ac:dyDescent="0.35">
      <c r="A18" s="160" t="s">
        <v>291</v>
      </c>
      <c r="B18" s="268">
        <v>1002342388</v>
      </c>
      <c r="C18" s="281">
        <v>1002342388</v>
      </c>
      <c r="D18" s="14"/>
      <c r="E18" s="14"/>
      <c r="G18" s="15" t="s">
        <v>234</v>
      </c>
    </row>
    <row r="19" spans="1:9" ht="33" customHeight="1" x14ac:dyDescent="0.4">
      <c r="A19" s="282" t="s">
        <v>248</v>
      </c>
      <c r="B19" s="159"/>
      <c r="C19" s="283"/>
      <c r="G19"/>
      <c r="I19" s="6" t="str">
        <f>IF(PROVIDER&lt;&gt;"",PROVIDER,IF(UKPRN="ALL","Sector summary of all providers","Provider"))</f>
        <v>Providers registered in the 'Approved (fee cap)' category on 19 June 2024</v>
      </c>
    </row>
    <row r="20" spans="1:9" s="72" customFormat="1" ht="18" customHeight="1" x14ac:dyDescent="0.35">
      <c r="A20" s="156" t="s">
        <v>233</v>
      </c>
      <c r="B20" s="267">
        <v>160306429</v>
      </c>
      <c r="C20" s="75">
        <v>160306429</v>
      </c>
      <c r="D20" s="14"/>
      <c r="E20" s="14"/>
      <c r="G20" s="15" t="s">
        <v>294</v>
      </c>
      <c r="I20" s="72" t="str">
        <f>IF(PROVIDER&lt;&gt;"","(UKPRN: "&amp;UKPRN&amp;")","")</f>
        <v>(UKPRN: ALL)</v>
      </c>
    </row>
    <row r="21" spans="1:9" s="72" customFormat="1" ht="18" customHeight="1" x14ac:dyDescent="0.35">
      <c r="A21" s="156" t="s">
        <v>180</v>
      </c>
      <c r="B21" s="267">
        <v>64535970</v>
      </c>
      <c r="C21" s="75">
        <v>64535970</v>
      </c>
      <c r="D21" s="14"/>
      <c r="E21" s="14"/>
      <c r="G21" s="15" t="s">
        <v>81</v>
      </c>
      <c r="I21" s="72" t="str">
        <f>I19&amp;" "&amp;I20</f>
        <v>Providers registered in the 'Approved (fee cap)' category on 19 June 2024 (UKPRN: ALL)</v>
      </c>
    </row>
    <row r="22" spans="1:9" s="72" customFormat="1" ht="18" customHeight="1" x14ac:dyDescent="0.35">
      <c r="A22" s="156" t="s">
        <v>45</v>
      </c>
      <c r="B22" s="267">
        <v>41444090</v>
      </c>
      <c r="C22" s="75">
        <v>41444090</v>
      </c>
      <c r="D22" s="14"/>
      <c r="E22" s="14"/>
      <c r="G22" s="15" t="s">
        <v>82</v>
      </c>
    </row>
    <row r="23" spans="1:9" s="72" customFormat="1" ht="18" customHeight="1" x14ac:dyDescent="0.35">
      <c r="A23" s="156" t="s">
        <v>207</v>
      </c>
      <c r="B23" s="267">
        <v>14851012</v>
      </c>
      <c r="C23" s="75">
        <v>14851012</v>
      </c>
      <c r="D23" s="14"/>
      <c r="E23" s="14"/>
      <c r="G23" s="54" t="s">
        <v>211</v>
      </c>
    </row>
    <row r="24" spans="1:9" s="72" customFormat="1" ht="23.1" customHeight="1" x14ac:dyDescent="0.35">
      <c r="A24" s="160" t="s">
        <v>245</v>
      </c>
      <c r="B24" s="268">
        <v>281137501</v>
      </c>
      <c r="C24" s="281">
        <v>281137501</v>
      </c>
      <c r="D24" s="14"/>
      <c r="E24" s="14"/>
      <c r="G24" s="54" t="s">
        <v>235</v>
      </c>
    </row>
    <row r="25" spans="1:9" ht="33" customHeight="1" x14ac:dyDescent="0.4">
      <c r="A25" s="282" t="s">
        <v>249</v>
      </c>
      <c r="B25" s="159"/>
      <c r="C25" s="283"/>
      <c r="G25"/>
    </row>
    <row r="26" spans="1:9" s="72" customFormat="1" ht="18" customHeight="1" x14ac:dyDescent="0.35">
      <c r="A26" s="71" t="s">
        <v>308</v>
      </c>
      <c r="B26" s="267">
        <v>56771838</v>
      </c>
      <c r="C26" s="75">
        <v>56771838</v>
      </c>
      <c r="D26" s="14"/>
      <c r="E26" s="14"/>
      <c r="G26" s="15" t="s">
        <v>304</v>
      </c>
    </row>
    <row r="27" spans="1:9" s="72" customFormat="1" ht="18" customHeight="1" x14ac:dyDescent="0.35">
      <c r="A27" s="71" t="s">
        <v>309</v>
      </c>
      <c r="B27" s="267">
        <v>1031000</v>
      </c>
      <c r="C27" s="75">
        <v>1031000</v>
      </c>
      <c r="D27" s="14"/>
      <c r="E27" s="14"/>
      <c r="G27" s="15" t="s">
        <v>310</v>
      </c>
      <c r="H27" s="327"/>
    </row>
    <row r="28" spans="1:9" s="72" customFormat="1" ht="23.1" customHeight="1" x14ac:dyDescent="0.35">
      <c r="A28" s="160" t="s">
        <v>246</v>
      </c>
      <c r="B28" s="268">
        <v>57802838</v>
      </c>
      <c r="C28" s="281">
        <v>57802838</v>
      </c>
      <c r="D28" s="14"/>
      <c r="E28" s="14"/>
      <c r="G28" s="15" t="s">
        <v>305</v>
      </c>
    </row>
    <row r="29" spans="1:9" ht="30.75" customHeight="1" x14ac:dyDescent="0.35">
      <c r="A29" s="70" t="s">
        <v>185</v>
      </c>
      <c r="B29" s="269">
        <v>1341282727</v>
      </c>
      <c r="C29" s="284">
        <v>1341282727</v>
      </c>
      <c r="G29" s="15" t="s">
        <v>48</v>
      </c>
    </row>
    <row r="30" spans="1:9" ht="26.25" customHeight="1" x14ac:dyDescent="0.35">
      <c r="A30" s="263"/>
      <c r="B30" s="263"/>
      <c r="C30" s="263"/>
      <c r="D30" s="16"/>
      <c r="G30" s="17"/>
    </row>
    <row r="31" spans="1:9" ht="22.7" customHeight="1" x14ac:dyDescent="0.35">
      <c r="A31" s="58" t="s">
        <v>321</v>
      </c>
      <c r="B31" s="157"/>
      <c r="C31" s="9"/>
      <c r="D31" s="9"/>
      <c r="E31" s="6"/>
    </row>
    <row r="32" spans="1:9" ht="18" customHeight="1" x14ac:dyDescent="0.35">
      <c r="A32" s="80" t="s">
        <v>327</v>
      </c>
      <c r="B32" s="75">
        <f>IF(MEDINTAR=0,"Not applicable",MEDINTAR)</f>
        <v>7776</v>
      </c>
      <c r="C32" s="43"/>
      <c r="D32" s="16"/>
      <c r="E32" s="6"/>
      <c r="G32" s="15" t="s">
        <v>51</v>
      </c>
      <c r="H32">
        <v>7776</v>
      </c>
    </row>
    <row r="33" spans="1:13" ht="18" customHeight="1" x14ac:dyDescent="0.4">
      <c r="A33" s="78" t="s">
        <v>322</v>
      </c>
      <c r="B33" s="79">
        <f>IF(MEDINTAR=0,"Not applicable",MEDINTAR_ISOV)</f>
        <v>456</v>
      </c>
      <c r="C33" s="18"/>
      <c r="D33" s="16"/>
      <c r="E33" s="6"/>
      <c r="G33" s="15" t="s">
        <v>137</v>
      </c>
      <c r="H33">
        <v>456</v>
      </c>
    </row>
    <row r="34" spans="1:13" ht="18" customHeight="1" x14ac:dyDescent="0.35">
      <c r="A34" s="80" t="s">
        <v>328</v>
      </c>
      <c r="B34" s="75">
        <f>IF(DENINTAR=0,"Not applicable",DENINTAR)</f>
        <v>809</v>
      </c>
      <c r="C34" s="48"/>
      <c r="D34" s="16"/>
      <c r="E34" s="6"/>
      <c r="G34" s="15" t="s">
        <v>52</v>
      </c>
      <c r="H34">
        <v>809</v>
      </c>
    </row>
    <row r="35" spans="1:13" ht="18" customHeight="1" x14ac:dyDescent="0.35">
      <c r="A35" s="71" t="s">
        <v>322</v>
      </c>
      <c r="B35" s="75">
        <f>IF(DENINTAR=0,"Not applicable",DENINTAR_ISOV)</f>
        <v>43</v>
      </c>
      <c r="C35" s="48"/>
      <c r="D35" s="16"/>
      <c r="E35" s="6"/>
      <c r="G35" s="15" t="s">
        <v>138</v>
      </c>
      <c r="H35">
        <v>43</v>
      </c>
    </row>
    <row r="36" spans="1:13" hidden="1" x14ac:dyDescent="0.35">
      <c r="B36" s="19" t="s">
        <v>49</v>
      </c>
      <c r="C36" s="19" t="s">
        <v>197</v>
      </c>
      <c r="D36" s="6"/>
      <c r="E36" s="20"/>
    </row>
    <row r="37" spans="1:13" hidden="1" x14ac:dyDescent="0.35">
      <c r="C37" s="49"/>
    </row>
    <row r="38" spans="1:13" ht="15" hidden="1" customHeight="1" x14ac:dyDescent="0.35"/>
    <row r="39" spans="1:13" hidden="1" x14ac:dyDescent="0.35"/>
    <row r="40" spans="1:13" ht="13.5" hidden="1" x14ac:dyDescent="0.4">
      <c r="I40" s="7" t="s">
        <v>170</v>
      </c>
      <c r="J40" s="7" t="s">
        <v>103</v>
      </c>
      <c r="K40" s="7" t="s">
        <v>190</v>
      </c>
      <c r="L40" s="7" t="s">
        <v>194</v>
      </c>
    </row>
    <row r="41" spans="1:13" ht="13.5" hidden="1" x14ac:dyDescent="0.4">
      <c r="I41" s="11" t="s">
        <v>374</v>
      </c>
      <c r="J41" s="11" t="s">
        <v>373</v>
      </c>
      <c r="K41" s="41"/>
      <c r="L41" s="50"/>
      <c r="M41" s="326"/>
    </row>
    <row r="42" spans="1:13" ht="13.5" hidden="1" x14ac:dyDescent="0.4">
      <c r="I42" s="7" t="s">
        <v>165</v>
      </c>
      <c r="J42" s="7" t="s">
        <v>83</v>
      </c>
    </row>
    <row r="54" spans="7:10" customFormat="1" x14ac:dyDescent="0.35">
      <c r="G54" s="6"/>
      <c r="H54" s="6"/>
      <c r="I54" s="6"/>
      <c r="J54" s="6"/>
    </row>
    <row r="55" spans="7:10" customFormat="1" x14ac:dyDescent="0.35">
      <c r="G55" s="6"/>
      <c r="H55" s="6"/>
      <c r="I55" s="6"/>
      <c r="J55" s="6"/>
    </row>
    <row r="56" spans="7:10" customFormat="1" x14ac:dyDescent="0.35">
      <c r="G56" s="6"/>
      <c r="H56" s="6"/>
      <c r="I56" s="6"/>
      <c r="J56" s="6"/>
    </row>
    <row r="57" spans="7:10" customFormat="1" x14ac:dyDescent="0.35">
      <c r="G57" s="6"/>
      <c r="H57" s="6"/>
      <c r="I57" s="6"/>
      <c r="J57" s="6"/>
    </row>
    <row r="58" spans="7:10" customFormat="1" x14ac:dyDescent="0.35">
      <c r="G58" s="6"/>
      <c r="H58" s="6"/>
      <c r="I58" s="6"/>
      <c r="J58" s="6"/>
    </row>
    <row r="59" spans="7:10" customFormat="1" x14ac:dyDescent="0.35">
      <c r="G59" s="6"/>
      <c r="H59" s="6"/>
      <c r="I59" s="6"/>
      <c r="J59" s="6"/>
    </row>
    <row r="60" spans="7:10" customFormat="1" x14ac:dyDescent="0.35">
      <c r="G60" s="6"/>
      <c r="H60" s="6"/>
      <c r="I60" s="6"/>
      <c r="J60" s="6"/>
    </row>
    <row r="61" spans="7:10" customFormat="1" ht="12.4" x14ac:dyDescent="0.35"/>
    <row r="62" spans="7:10" customFormat="1" ht="12.4" x14ac:dyDescent="0.35"/>
    <row r="63" spans="7:10" customFormat="1" ht="12.4" x14ac:dyDescent="0.35"/>
    <row r="64" spans="7:10" customFormat="1" ht="12.4" x14ac:dyDescent="0.35"/>
    <row r="65" customFormat="1" ht="12.4" x14ac:dyDescent="0.35"/>
    <row r="66" customFormat="1" ht="12.4" x14ac:dyDescent="0.35"/>
    <row r="67" customFormat="1" ht="12.4" x14ac:dyDescent="0.35"/>
    <row r="68" customFormat="1" ht="12.4" x14ac:dyDescent="0.35"/>
  </sheetData>
  <sheetProtection password="83AF" sheet="1" objects="1" scenarios="1"/>
  <conditionalFormatting sqref="B7 B8:C16 B18:C18">
    <cfRule type="cellIs" dxfId="10" priority="12" operator="equal">
      <formula>0</formula>
    </cfRule>
  </conditionalFormatting>
  <conditionalFormatting sqref="B17">
    <cfRule type="cellIs" dxfId="9" priority="2" operator="equal">
      <formula>0</formula>
    </cfRule>
  </conditionalFormatting>
  <conditionalFormatting sqref="B20:C29">
    <cfRule type="cellIs" dxfId="8" priority="3" operator="equal">
      <formula>0</formula>
    </cfRule>
  </conditionalFormatting>
  <conditionalFormatting sqref="B32:C35">
    <cfRule type="cellIs" dxfId="7" priority="14" operator="equal">
      <formula>"Not applicable"</formula>
    </cfRule>
  </conditionalFormatting>
  <conditionalFormatting sqref="C7">
    <cfRule type="cellIs" dxfId="6" priority="10" operator="equal">
      <formula>0</formula>
    </cfRule>
  </conditionalFormatting>
  <conditionalFormatting sqref="C17">
    <cfRule type="cellIs" dxfId="5" priority="1" operator="equal">
      <formula>0</formula>
    </cfRule>
  </conditionalFormatting>
  <hyperlinks>
    <hyperlink ref="A20" location="SP_FT" display="Premium to support successful student outcomes: full-time" xr:uid="{00000000-0004-0000-0100-000000000000}"/>
    <hyperlink ref="A21" location="SP_PT" display="Premium to support successful student outcomes: part-time" xr:uid="{00000000-0004-0000-0100-000001000000}"/>
    <hyperlink ref="A10" location="OVERSEAS" display="Overseas study programmes" xr:uid="{00000000-0004-0000-0100-000003000000}"/>
    <hyperlink ref="A8" location="HEALTH_TA" display="Nursing and allied health supplement" xr:uid="{00000000-0004-0000-0100-000004000000}"/>
    <hyperlink ref="A11" location="PGTS_TA" display="Postgraduate taught supplement" xr:uid="{00000000-0004-0000-0100-000005000000}"/>
    <hyperlink ref="A12" location="INT_TA" display="Intensive postgraduate provision" xr:uid="{00000000-0004-0000-0100-000006000000}"/>
    <hyperlink ref="A13" location="ACCL_TA" display="Accelerated full-time undergraduate provision" xr:uid="{00000000-0004-0000-0100-000007000000}"/>
    <hyperlink ref="A7" location="HIGHCOST" display="High-cost subject funding" xr:uid="{00000000-0004-0000-0100-000009000000}"/>
    <hyperlink ref="A22" location="DISABLED" display="Disabled students' premium" xr:uid="{00000000-0004-0000-0100-000002000000}"/>
    <hyperlink ref="A23" location="Mental_health" display="Premium for student transitions and mental health" xr:uid="{23BED370-A980-4DDE-A78C-858C103861A4}"/>
  </hyperlinks>
  <pageMargins left="0.70866141732283472" right="0.70866141732283472" top="0.74803149606299213" bottom="0.74803149606299213" header="0.31496062992125984" footer="0.31496062992125984"/>
  <pageSetup paperSize="9" scale="62" orientation="portrait" r:id="rId1"/>
  <headerFooter scaleWithDoc="0">
    <oddHeader>&amp;LPage &amp;P&amp;R&amp;F</oddHeader>
    <oddFooter>&amp;R&amp;A</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P79"/>
  <sheetViews>
    <sheetView showGridLines="0" zoomScaleNormal="100" workbookViewId="0"/>
  </sheetViews>
  <sheetFormatPr defaultColWidth="9.140625" defaultRowHeight="13.15" x14ac:dyDescent="0.35"/>
  <cols>
    <col min="1" max="1" width="13.85546875" style="6" customWidth="1"/>
    <col min="2" max="2" width="20.5703125" style="6" customWidth="1"/>
    <col min="3" max="3" width="22.5703125" style="6" customWidth="1"/>
    <col min="4" max="8" width="19.5703125" style="6" customWidth="1"/>
    <col min="9" max="9" width="9.28515625" style="6" customWidth="1"/>
    <col min="10" max="10" width="9.140625" style="6"/>
    <col min="11" max="11" width="11.140625" style="6" hidden="1" customWidth="1"/>
    <col min="12" max="12" width="8.28515625" style="6" hidden="1" customWidth="1"/>
    <col min="13" max="13" width="10.42578125" style="6" hidden="1" customWidth="1"/>
    <col min="14" max="15" width="9.140625" style="6" customWidth="1"/>
    <col min="16" max="16" width="9.140625" style="6" hidden="1" customWidth="1"/>
    <col min="17" max="17" width="9.140625" style="6" customWidth="1"/>
    <col min="18" max="16384" width="9.140625" style="6"/>
  </cols>
  <sheetData>
    <row r="1" spans="1:16" ht="27" customHeight="1" x14ac:dyDescent="0.35">
      <c r="A1" s="57" t="s">
        <v>329</v>
      </c>
      <c r="H1" s="21"/>
    </row>
    <row r="2" spans="1:16" ht="21.95" customHeight="1" x14ac:dyDescent="0.35">
      <c r="A2" s="58" t="str">
        <f>A_Summary!I21</f>
        <v>Providers registered in the 'Approved (fee cap)' category on 19 June 2024 (UKPRN: ALL)</v>
      </c>
      <c r="B2" s="58"/>
      <c r="C2" s="58"/>
      <c r="D2" s="58"/>
      <c r="E2" s="58"/>
      <c r="F2" s="58"/>
      <c r="G2" s="58"/>
      <c r="H2" s="21"/>
    </row>
    <row r="3" spans="1:16" ht="21.95" customHeight="1" x14ac:dyDescent="0.35">
      <c r="A3" s="5" t="s">
        <v>369</v>
      </c>
      <c r="B3" s="58"/>
      <c r="C3" s="58"/>
      <c r="D3" s="58"/>
      <c r="E3" s="58"/>
      <c r="F3" s="58"/>
      <c r="G3" s="58"/>
      <c r="H3" s="21"/>
    </row>
    <row r="4" spans="1:16" ht="36" customHeight="1" x14ac:dyDescent="0.5">
      <c r="A4" s="84" t="s">
        <v>236</v>
      </c>
    </row>
    <row r="5" spans="1:16" s="22" customFormat="1" ht="86.25" customHeight="1" x14ac:dyDescent="0.35">
      <c r="A5" s="164" t="s">
        <v>12</v>
      </c>
      <c r="B5" s="164" t="s">
        <v>0</v>
      </c>
      <c r="C5" s="164" t="s">
        <v>4</v>
      </c>
      <c r="D5" s="165" t="s">
        <v>289</v>
      </c>
      <c r="E5" s="163" t="s">
        <v>224</v>
      </c>
      <c r="F5" s="163" t="s">
        <v>225</v>
      </c>
      <c r="G5" s="163" t="s">
        <v>330</v>
      </c>
      <c r="H5" s="163" t="s">
        <v>172</v>
      </c>
      <c r="K5" s="13" t="s">
        <v>33</v>
      </c>
      <c r="L5" s="13" t="s">
        <v>34</v>
      </c>
      <c r="M5" s="13" t="s">
        <v>35</v>
      </c>
    </row>
    <row r="6" spans="1:16" s="72" customFormat="1" ht="17.45" customHeight="1" x14ac:dyDescent="0.35">
      <c r="A6" s="192" t="s">
        <v>6</v>
      </c>
      <c r="B6" s="192" t="s">
        <v>173</v>
      </c>
      <c r="C6" s="304" t="str">
        <f>$P$29</f>
        <v>UG (Level 4 and 5)</v>
      </c>
      <c r="D6" s="285">
        <v>151.33000000000001</v>
      </c>
      <c r="E6" s="313">
        <v>0</v>
      </c>
      <c r="F6" s="285">
        <v>0</v>
      </c>
      <c r="G6" s="285">
        <v>151.33000000000001</v>
      </c>
      <c r="H6" s="286">
        <v>1752402</v>
      </c>
      <c r="K6" s="15" t="s">
        <v>6</v>
      </c>
      <c r="L6" s="15" t="s">
        <v>2</v>
      </c>
      <c r="M6" s="15" t="s">
        <v>319</v>
      </c>
      <c r="N6" s="259"/>
      <c r="P6" s="73"/>
    </row>
    <row r="7" spans="1:16" s="72" customFormat="1" ht="17.45" customHeight="1" x14ac:dyDescent="0.35">
      <c r="A7" s="80"/>
      <c r="B7" s="80"/>
      <c r="C7" s="303" t="str">
        <f>$P$30</f>
        <v>UG (Other)</v>
      </c>
      <c r="D7" s="300">
        <v>28796.29</v>
      </c>
      <c r="E7" s="234">
        <v>-16.026992458195799</v>
      </c>
      <c r="F7" s="300">
        <v>336</v>
      </c>
      <c r="G7" s="300">
        <v>29116.263007541798</v>
      </c>
      <c r="H7" s="301">
        <v>337166328</v>
      </c>
      <c r="K7" s="15" t="s">
        <v>6</v>
      </c>
      <c r="L7" s="15" t="s">
        <v>2</v>
      </c>
      <c r="M7" s="15" t="s">
        <v>313</v>
      </c>
      <c r="N7" s="259"/>
      <c r="P7" s="73"/>
    </row>
    <row r="8" spans="1:16" s="72" customFormat="1" ht="17.45" customHeight="1" x14ac:dyDescent="0.35">
      <c r="A8" s="80"/>
      <c r="B8" s="80"/>
      <c r="C8" s="303" t="str">
        <f>$P$24</f>
        <v>PGT (UG fee)</v>
      </c>
      <c r="D8" s="300">
        <v>2241.35</v>
      </c>
      <c r="E8" s="233">
        <v>0</v>
      </c>
      <c r="F8" s="300">
        <v>0</v>
      </c>
      <c r="G8" s="300">
        <v>2241.35</v>
      </c>
      <c r="H8" s="301">
        <v>25954831</v>
      </c>
      <c r="K8" s="15" t="s">
        <v>6</v>
      </c>
      <c r="L8" s="15" t="s">
        <v>2</v>
      </c>
      <c r="M8" s="15" t="s">
        <v>37</v>
      </c>
      <c r="N8" s="259"/>
      <c r="P8" s="73"/>
    </row>
    <row r="9" spans="1:16" s="72" customFormat="1" ht="17.45" customHeight="1" x14ac:dyDescent="0.35">
      <c r="A9" s="71"/>
      <c r="B9" s="71"/>
      <c r="C9" s="303" t="str">
        <f>$P$25</f>
        <v>PGT (Masters' loan)</v>
      </c>
      <c r="D9" s="287">
        <v>738.01</v>
      </c>
      <c r="E9" s="262">
        <v>0</v>
      </c>
      <c r="F9" s="287">
        <v>0</v>
      </c>
      <c r="G9" s="287">
        <v>738.01</v>
      </c>
      <c r="H9" s="288">
        <v>8546157</v>
      </c>
      <c r="K9" s="15" t="s">
        <v>6</v>
      </c>
      <c r="L9" s="15" t="s">
        <v>2</v>
      </c>
      <c r="M9" s="15" t="s">
        <v>41</v>
      </c>
      <c r="N9" s="259"/>
    </row>
    <row r="10" spans="1:16" s="72" customFormat="1" ht="17.45" customHeight="1" x14ac:dyDescent="0.35">
      <c r="A10" s="71"/>
      <c r="B10" s="78"/>
      <c r="C10" s="305" t="str">
        <f>$P$26</f>
        <v>PGT (Other)</v>
      </c>
      <c r="D10" s="289">
        <v>187.78</v>
      </c>
      <c r="E10" s="198">
        <v>0</v>
      </c>
      <c r="F10" s="289">
        <v>0</v>
      </c>
      <c r="G10" s="289">
        <v>187.78</v>
      </c>
      <c r="H10" s="290">
        <v>2174492</v>
      </c>
      <c r="K10" s="15" t="s">
        <v>6</v>
      </c>
      <c r="L10" s="15" t="s">
        <v>2</v>
      </c>
      <c r="M10" s="15" t="s">
        <v>42</v>
      </c>
      <c r="N10" s="259"/>
    </row>
    <row r="11" spans="1:16" s="72" customFormat="1" ht="17.45" customHeight="1" x14ac:dyDescent="0.35">
      <c r="A11" s="71"/>
      <c r="B11" s="152" t="s">
        <v>177</v>
      </c>
      <c r="C11" s="303" t="str">
        <f>$P$29</f>
        <v>UG (Level 4 and 5)</v>
      </c>
      <c r="D11" s="291">
        <v>3.83</v>
      </c>
      <c r="E11" s="203">
        <v>0</v>
      </c>
      <c r="F11" s="291">
        <v>0</v>
      </c>
      <c r="G11" s="291">
        <v>3.83</v>
      </c>
      <c r="H11" s="292">
        <v>44351</v>
      </c>
      <c r="K11" s="15" t="s">
        <v>6</v>
      </c>
      <c r="L11" s="15" t="s">
        <v>1</v>
      </c>
      <c r="M11" s="15" t="s">
        <v>319</v>
      </c>
      <c r="N11" s="259"/>
    </row>
    <row r="12" spans="1:16" s="72" customFormat="1" ht="17.45" customHeight="1" x14ac:dyDescent="0.35">
      <c r="A12" s="80"/>
      <c r="B12" s="80"/>
      <c r="C12" s="303" t="str">
        <f>$P$30</f>
        <v>UG (Other)</v>
      </c>
      <c r="D12" s="291">
        <v>54.34</v>
      </c>
      <c r="E12" s="233">
        <v>0</v>
      </c>
      <c r="F12" s="300">
        <v>0</v>
      </c>
      <c r="G12" s="300">
        <v>54.34</v>
      </c>
      <c r="H12" s="301">
        <v>629258</v>
      </c>
      <c r="K12" s="15" t="s">
        <v>6</v>
      </c>
      <c r="L12" s="15" t="s">
        <v>1</v>
      </c>
      <c r="M12" s="15" t="s">
        <v>313</v>
      </c>
      <c r="N12" s="259"/>
    </row>
    <row r="13" spans="1:16" s="72" customFormat="1" ht="17.45" customHeight="1" x14ac:dyDescent="0.35">
      <c r="A13" s="80"/>
      <c r="B13" s="80"/>
      <c r="C13" s="303" t="str">
        <f>$P$24</f>
        <v>PGT (UG fee)</v>
      </c>
      <c r="D13" s="300">
        <v>5.22</v>
      </c>
      <c r="E13" s="233">
        <v>0</v>
      </c>
      <c r="F13" s="300">
        <v>0</v>
      </c>
      <c r="G13" s="300">
        <v>5.22</v>
      </c>
      <c r="H13" s="301">
        <v>60448</v>
      </c>
      <c r="K13" s="15" t="s">
        <v>6</v>
      </c>
      <c r="L13" s="15" t="s">
        <v>1</v>
      </c>
      <c r="M13" s="15" t="s">
        <v>37</v>
      </c>
      <c r="N13" s="259"/>
    </row>
    <row r="14" spans="1:16" s="72" customFormat="1" ht="17.45" customHeight="1" x14ac:dyDescent="0.35">
      <c r="A14" s="71"/>
      <c r="B14" s="71"/>
      <c r="C14" s="303" t="str">
        <f>$P$25</f>
        <v>PGT (Masters' loan)</v>
      </c>
      <c r="D14" s="287">
        <v>219.79</v>
      </c>
      <c r="E14" s="262">
        <v>0</v>
      </c>
      <c r="F14" s="287">
        <v>0</v>
      </c>
      <c r="G14" s="287">
        <v>219.79</v>
      </c>
      <c r="H14" s="288">
        <v>2545169</v>
      </c>
      <c r="K14" s="15" t="s">
        <v>6</v>
      </c>
      <c r="L14" s="15" t="s">
        <v>1</v>
      </c>
      <c r="M14" s="15" t="s">
        <v>41</v>
      </c>
      <c r="N14" s="259"/>
    </row>
    <row r="15" spans="1:16" s="72" customFormat="1" ht="17.45" customHeight="1" x14ac:dyDescent="0.35">
      <c r="A15" s="182"/>
      <c r="B15" s="182"/>
      <c r="C15" s="306" t="str">
        <f>$P$26</f>
        <v>PGT (Other)</v>
      </c>
      <c r="D15" s="293">
        <v>98.34</v>
      </c>
      <c r="E15" s="214">
        <v>0</v>
      </c>
      <c r="F15" s="293">
        <v>0</v>
      </c>
      <c r="G15" s="293">
        <v>98.34</v>
      </c>
      <c r="H15" s="294">
        <v>1138778</v>
      </c>
      <c r="K15" s="15" t="s">
        <v>6</v>
      </c>
      <c r="L15" s="15" t="s">
        <v>1</v>
      </c>
      <c r="M15" s="15" t="s">
        <v>42</v>
      </c>
      <c r="N15" s="259"/>
    </row>
    <row r="16" spans="1:16" s="72" customFormat="1" ht="17.45" customHeight="1" x14ac:dyDescent="0.35">
      <c r="A16" s="192" t="s">
        <v>7</v>
      </c>
      <c r="B16" s="192" t="s">
        <v>173</v>
      </c>
      <c r="C16" s="303" t="str">
        <f>$P$29</f>
        <v>UG (Level 4 and 5)</v>
      </c>
      <c r="D16" s="295">
        <v>4774.79</v>
      </c>
      <c r="E16" s="212">
        <v>0</v>
      </c>
      <c r="F16" s="295">
        <v>0</v>
      </c>
      <c r="G16" s="295">
        <v>4774.79</v>
      </c>
      <c r="H16" s="296">
        <v>8293808</v>
      </c>
      <c r="K16" s="15" t="s">
        <v>7</v>
      </c>
      <c r="L16" s="15" t="s">
        <v>2</v>
      </c>
      <c r="M16" s="15" t="s">
        <v>319</v>
      </c>
      <c r="N16" s="259"/>
    </row>
    <row r="17" spans="1:16" s="72" customFormat="1" ht="17.45" customHeight="1" x14ac:dyDescent="0.35">
      <c r="A17" s="80"/>
      <c r="B17" s="80"/>
      <c r="C17" s="303" t="str">
        <f>$P$30</f>
        <v>UG (Other)</v>
      </c>
      <c r="D17" s="300">
        <v>219080.73</v>
      </c>
      <c r="E17" s="234">
        <v>-9.0921462156799695</v>
      </c>
      <c r="F17" s="300">
        <v>-21</v>
      </c>
      <c r="G17" s="300">
        <v>219050.63785378399</v>
      </c>
      <c r="H17" s="301">
        <v>380490959</v>
      </c>
      <c r="K17" s="15" t="s">
        <v>7</v>
      </c>
      <c r="L17" s="15" t="s">
        <v>2</v>
      </c>
      <c r="M17" s="15" t="s">
        <v>313</v>
      </c>
      <c r="N17" s="259"/>
    </row>
    <row r="18" spans="1:16" s="72" customFormat="1" ht="17.45" customHeight="1" x14ac:dyDescent="0.35">
      <c r="A18" s="71"/>
      <c r="B18" s="71"/>
      <c r="C18" s="303" t="str">
        <f>$P$24</f>
        <v>PGT (UG fee)</v>
      </c>
      <c r="D18" s="287">
        <v>4778.6499999999996</v>
      </c>
      <c r="E18" s="262">
        <v>0</v>
      </c>
      <c r="F18" s="287">
        <v>0</v>
      </c>
      <c r="G18" s="287">
        <v>4778.6499999999996</v>
      </c>
      <c r="H18" s="288">
        <v>8300516</v>
      </c>
      <c r="K18" s="15" t="s">
        <v>7</v>
      </c>
      <c r="L18" s="15" t="s">
        <v>2</v>
      </c>
      <c r="M18" s="15" t="s">
        <v>37</v>
      </c>
    </row>
    <row r="19" spans="1:16" s="72" customFormat="1" ht="17.45" customHeight="1" x14ac:dyDescent="0.35">
      <c r="A19" s="71"/>
      <c r="B19" s="71"/>
      <c r="C19" s="303" t="str">
        <f>$P$25</f>
        <v>PGT (Masters' loan)</v>
      </c>
      <c r="D19" s="287">
        <v>8553.99</v>
      </c>
      <c r="E19" s="262">
        <v>0</v>
      </c>
      <c r="F19" s="287">
        <v>0</v>
      </c>
      <c r="G19" s="287">
        <v>8553.99</v>
      </c>
      <c r="H19" s="288">
        <v>14858281</v>
      </c>
      <c r="K19" s="15" t="s">
        <v>7</v>
      </c>
      <c r="L19" s="15" t="s">
        <v>2</v>
      </c>
      <c r="M19" s="15" t="s">
        <v>41</v>
      </c>
    </row>
    <row r="20" spans="1:16" s="72" customFormat="1" ht="17.45" customHeight="1" x14ac:dyDescent="0.35">
      <c r="A20" s="71"/>
      <c r="B20" s="78"/>
      <c r="C20" s="305" t="str">
        <f>$P$26</f>
        <v>PGT (Other)</v>
      </c>
      <c r="D20" s="289">
        <v>366.3</v>
      </c>
      <c r="E20" s="198">
        <v>0</v>
      </c>
      <c r="F20" s="289">
        <v>0</v>
      </c>
      <c r="G20" s="289">
        <v>366.3</v>
      </c>
      <c r="H20" s="290">
        <v>636265</v>
      </c>
      <c r="K20" s="15" t="s">
        <v>7</v>
      </c>
      <c r="L20" s="15" t="s">
        <v>2</v>
      </c>
      <c r="M20" s="15" t="s">
        <v>42</v>
      </c>
    </row>
    <row r="21" spans="1:16" s="72" customFormat="1" ht="17.45" customHeight="1" x14ac:dyDescent="0.35">
      <c r="A21" s="71"/>
      <c r="B21" s="152" t="s">
        <v>177</v>
      </c>
      <c r="C21" s="303" t="str">
        <f>$P$29</f>
        <v>UG (Level 4 and 5)</v>
      </c>
      <c r="D21" s="291">
        <v>4219.28</v>
      </c>
      <c r="E21" s="203">
        <v>0</v>
      </c>
      <c r="F21" s="291">
        <v>0</v>
      </c>
      <c r="G21" s="291">
        <v>4219.28</v>
      </c>
      <c r="H21" s="292">
        <v>7328892</v>
      </c>
      <c r="K21" s="15" t="s">
        <v>7</v>
      </c>
      <c r="L21" s="15" t="s">
        <v>1</v>
      </c>
      <c r="M21" s="15" t="s">
        <v>319</v>
      </c>
    </row>
    <row r="22" spans="1:16" s="72" customFormat="1" ht="17.45" customHeight="1" x14ac:dyDescent="0.35">
      <c r="A22" s="80"/>
      <c r="B22" s="80"/>
      <c r="C22" s="303" t="str">
        <f>$P$30</f>
        <v>UG (Other)</v>
      </c>
      <c r="D22" s="300">
        <v>12506.89</v>
      </c>
      <c r="E22" s="233">
        <v>0</v>
      </c>
      <c r="F22" s="300">
        <v>0</v>
      </c>
      <c r="G22" s="300">
        <v>12506.89</v>
      </c>
      <c r="H22" s="301">
        <v>21724467</v>
      </c>
      <c r="K22" s="15" t="s">
        <v>7</v>
      </c>
      <c r="L22" s="15" t="s">
        <v>1</v>
      </c>
      <c r="M22" s="15" t="s">
        <v>313</v>
      </c>
    </row>
    <row r="23" spans="1:16" s="72" customFormat="1" ht="17.45" customHeight="1" x14ac:dyDescent="0.35">
      <c r="A23" s="71"/>
      <c r="B23" s="71"/>
      <c r="C23" s="303" t="str">
        <f>$P$24</f>
        <v>PGT (UG fee)</v>
      </c>
      <c r="D23" s="287">
        <v>101.42</v>
      </c>
      <c r="E23" s="262">
        <v>0</v>
      </c>
      <c r="F23" s="287">
        <v>0</v>
      </c>
      <c r="G23" s="287">
        <v>101.42</v>
      </c>
      <c r="H23" s="288">
        <v>176169</v>
      </c>
      <c r="K23" s="15" t="s">
        <v>7</v>
      </c>
      <c r="L23" s="15" t="s">
        <v>1</v>
      </c>
      <c r="M23" s="15" t="s">
        <v>37</v>
      </c>
      <c r="P23" s="73" t="s">
        <v>67</v>
      </c>
    </row>
    <row r="24" spans="1:16" s="72" customFormat="1" ht="17.45" customHeight="1" x14ac:dyDescent="0.35">
      <c r="A24" s="71"/>
      <c r="B24" s="71"/>
      <c r="C24" s="303" t="str">
        <f>$P$25</f>
        <v>PGT (Masters' loan)</v>
      </c>
      <c r="D24" s="287">
        <v>2281.0100000000002</v>
      </c>
      <c r="E24" s="262">
        <v>0</v>
      </c>
      <c r="F24" s="287">
        <v>0</v>
      </c>
      <c r="G24" s="287">
        <v>2281.0100000000002</v>
      </c>
      <c r="H24" s="288">
        <v>3962112</v>
      </c>
      <c r="K24" s="15" t="s">
        <v>7</v>
      </c>
      <c r="L24" s="15" t="s">
        <v>1</v>
      </c>
      <c r="M24" s="15" t="s">
        <v>41</v>
      </c>
      <c r="P24" s="72" t="s">
        <v>184</v>
      </c>
    </row>
    <row r="25" spans="1:16" s="72" customFormat="1" ht="17.45" customHeight="1" x14ac:dyDescent="0.35">
      <c r="A25" s="182"/>
      <c r="B25" s="182"/>
      <c r="C25" s="306" t="str">
        <f>$P$26</f>
        <v>PGT (Other)</v>
      </c>
      <c r="D25" s="293">
        <v>2348.2800000000002</v>
      </c>
      <c r="E25" s="214">
        <v>0</v>
      </c>
      <c r="F25" s="293">
        <v>0</v>
      </c>
      <c r="G25" s="293">
        <v>2348.2800000000002</v>
      </c>
      <c r="H25" s="294">
        <v>4078965</v>
      </c>
      <c r="K25" s="15" t="s">
        <v>7</v>
      </c>
      <c r="L25" s="15" t="s">
        <v>1</v>
      </c>
      <c r="M25" s="15" t="s">
        <v>42</v>
      </c>
      <c r="P25" s="72" t="s">
        <v>187</v>
      </c>
    </row>
    <row r="26" spans="1:16" s="72" customFormat="1" ht="17.45" customHeight="1" x14ac:dyDescent="0.35">
      <c r="A26" s="192" t="s">
        <v>198</v>
      </c>
      <c r="B26" s="192" t="s">
        <v>173</v>
      </c>
      <c r="C26" s="303" t="str">
        <f>$P$29</f>
        <v>UG (Level 4 and 5)</v>
      </c>
      <c r="D26" s="295">
        <v>2617.77</v>
      </c>
      <c r="E26" s="212">
        <v>0</v>
      </c>
      <c r="F26" s="295">
        <v>0</v>
      </c>
      <c r="G26" s="295">
        <v>2617.77</v>
      </c>
      <c r="H26" s="296">
        <v>757849</v>
      </c>
      <c r="K26" s="15" t="s">
        <v>199</v>
      </c>
      <c r="L26" s="15" t="s">
        <v>2</v>
      </c>
      <c r="M26" s="15" t="s">
        <v>319</v>
      </c>
      <c r="P26" s="72" t="s">
        <v>188</v>
      </c>
    </row>
    <row r="27" spans="1:16" s="72" customFormat="1" ht="17.45" customHeight="1" x14ac:dyDescent="0.35">
      <c r="A27" s="80"/>
      <c r="B27" s="80"/>
      <c r="C27" s="303" t="str">
        <f>$P$30</f>
        <v>UG (Other)</v>
      </c>
      <c r="D27" s="300">
        <v>105684.33</v>
      </c>
      <c r="E27" s="233">
        <v>0</v>
      </c>
      <c r="F27" s="300">
        <v>0</v>
      </c>
      <c r="G27" s="300">
        <v>105684.33</v>
      </c>
      <c r="H27" s="301">
        <v>30595619</v>
      </c>
      <c r="K27" s="15" t="s">
        <v>199</v>
      </c>
      <c r="L27" s="15" t="s">
        <v>2</v>
      </c>
      <c r="M27" s="15" t="s">
        <v>313</v>
      </c>
    </row>
    <row r="28" spans="1:16" s="72" customFormat="1" ht="17.45" customHeight="1" x14ac:dyDescent="0.35">
      <c r="A28" s="71"/>
      <c r="B28" s="71"/>
      <c r="C28" s="303" t="str">
        <f>$P$24</f>
        <v>PGT (UG fee)</v>
      </c>
      <c r="D28" s="287">
        <v>2903.4</v>
      </c>
      <c r="E28" s="262">
        <v>0</v>
      </c>
      <c r="F28" s="287">
        <v>0</v>
      </c>
      <c r="G28" s="287">
        <v>2903.4</v>
      </c>
      <c r="H28" s="288">
        <v>840537</v>
      </c>
      <c r="K28" s="15" t="s">
        <v>199</v>
      </c>
      <c r="L28" s="15" t="s">
        <v>2</v>
      </c>
      <c r="M28" s="15" t="s">
        <v>37</v>
      </c>
      <c r="P28" s="73" t="s">
        <v>5</v>
      </c>
    </row>
    <row r="29" spans="1:16" s="72" customFormat="1" ht="17.45" customHeight="1" x14ac:dyDescent="0.35">
      <c r="A29" s="71"/>
      <c r="B29" s="71"/>
      <c r="C29" s="303" t="str">
        <f>$P$25</f>
        <v>PGT (Masters' loan)</v>
      </c>
      <c r="D29" s="287">
        <v>3082.87</v>
      </c>
      <c r="E29" s="262">
        <v>0</v>
      </c>
      <c r="F29" s="287">
        <v>0</v>
      </c>
      <c r="G29" s="287">
        <v>3082.87</v>
      </c>
      <c r="H29" s="288">
        <v>892493</v>
      </c>
      <c r="K29" s="15" t="s">
        <v>199</v>
      </c>
      <c r="L29" s="15" t="s">
        <v>2</v>
      </c>
      <c r="M29" s="15" t="s">
        <v>41</v>
      </c>
      <c r="P29" s="71" t="s">
        <v>311</v>
      </c>
    </row>
    <row r="30" spans="1:16" s="72" customFormat="1" ht="17.45" customHeight="1" x14ac:dyDescent="0.35">
      <c r="A30" s="71"/>
      <c r="B30" s="78"/>
      <c r="C30" s="305" t="str">
        <f>$P$26</f>
        <v>PGT (Other)</v>
      </c>
      <c r="D30" s="289">
        <v>52.71</v>
      </c>
      <c r="E30" s="198">
        <v>0</v>
      </c>
      <c r="F30" s="289">
        <v>0</v>
      </c>
      <c r="G30" s="289">
        <v>52.71</v>
      </c>
      <c r="H30" s="290">
        <v>15260</v>
      </c>
      <c r="K30" s="15" t="s">
        <v>199</v>
      </c>
      <c r="L30" s="15" t="s">
        <v>2</v>
      </c>
      <c r="M30" s="15" t="s">
        <v>42</v>
      </c>
      <c r="P30" s="71" t="s">
        <v>312</v>
      </c>
    </row>
    <row r="31" spans="1:16" s="72" customFormat="1" ht="17.45" customHeight="1" x14ac:dyDescent="0.35">
      <c r="A31" s="71"/>
      <c r="B31" s="152" t="s">
        <v>177</v>
      </c>
      <c r="C31" s="303" t="str">
        <f>$P$29</f>
        <v>UG (Level 4 and 5)</v>
      </c>
      <c r="D31" s="291">
        <v>542.94000000000005</v>
      </c>
      <c r="E31" s="203">
        <v>0</v>
      </c>
      <c r="F31" s="291">
        <v>0</v>
      </c>
      <c r="G31" s="291">
        <v>542.94000000000005</v>
      </c>
      <c r="H31" s="292">
        <v>157180</v>
      </c>
      <c r="K31" s="15" t="s">
        <v>199</v>
      </c>
      <c r="L31" s="15" t="s">
        <v>1</v>
      </c>
      <c r="M31" s="15" t="s">
        <v>319</v>
      </c>
    </row>
    <row r="32" spans="1:16" s="72" customFormat="1" ht="17.45" customHeight="1" x14ac:dyDescent="0.35">
      <c r="A32" s="80"/>
      <c r="B32" s="80"/>
      <c r="C32" s="303" t="str">
        <f>$P$30</f>
        <v>UG (Other)</v>
      </c>
      <c r="D32" s="300">
        <v>8348.43</v>
      </c>
      <c r="E32" s="233">
        <v>0</v>
      </c>
      <c r="F32" s="300">
        <v>0</v>
      </c>
      <c r="G32" s="300">
        <v>8348.43</v>
      </c>
      <c r="H32" s="301">
        <v>2416873</v>
      </c>
      <c r="K32" s="15" t="s">
        <v>199</v>
      </c>
      <c r="L32" s="15" t="s">
        <v>1</v>
      </c>
      <c r="M32" s="15" t="s">
        <v>313</v>
      </c>
    </row>
    <row r="33" spans="1:13" s="72" customFormat="1" ht="17.45" customHeight="1" x14ac:dyDescent="0.35">
      <c r="A33" s="71"/>
      <c r="B33" s="71"/>
      <c r="C33" s="303" t="str">
        <f>$P$24</f>
        <v>PGT (UG fee)</v>
      </c>
      <c r="D33" s="287">
        <v>69.38</v>
      </c>
      <c r="E33" s="262">
        <v>0</v>
      </c>
      <c r="F33" s="287">
        <v>0</v>
      </c>
      <c r="G33" s="287">
        <v>69.38</v>
      </c>
      <c r="H33" s="288">
        <v>20084</v>
      </c>
      <c r="K33" s="15" t="s">
        <v>199</v>
      </c>
      <c r="L33" s="15" t="s">
        <v>1</v>
      </c>
      <c r="M33" s="15" t="s">
        <v>37</v>
      </c>
    </row>
    <row r="34" spans="1:13" s="72" customFormat="1" ht="17.45" customHeight="1" x14ac:dyDescent="0.35">
      <c r="A34" s="71"/>
      <c r="B34" s="71"/>
      <c r="C34" s="303" t="str">
        <f>$P$25</f>
        <v>PGT (Masters' loan)</v>
      </c>
      <c r="D34" s="287">
        <v>1317.37</v>
      </c>
      <c r="E34" s="262">
        <v>0</v>
      </c>
      <c r="F34" s="287">
        <v>0</v>
      </c>
      <c r="G34" s="287">
        <v>1317.37</v>
      </c>
      <c r="H34" s="288">
        <v>381381</v>
      </c>
      <c r="K34" s="15" t="s">
        <v>199</v>
      </c>
      <c r="L34" s="15" t="s">
        <v>1</v>
      </c>
      <c r="M34" s="15" t="s">
        <v>41</v>
      </c>
    </row>
    <row r="35" spans="1:13" s="72" customFormat="1" ht="17.45" customHeight="1" x14ac:dyDescent="0.35">
      <c r="A35" s="182"/>
      <c r="B35" s="182"/>
      <c r="C35" s="306" t="str">
        <f>$P$26</f>
        <v>PGT (Other)</v>
      </c>
      <c r="D35" s="293">
        <v>325.93</v>
      </c>
      <c r="E35" s="214">
        <v>0</v>
      </c>
      <c r="F35" s="293">
        <v>0</v>
      </c>
      <c r="G35" s="293">
        <v>325.93</v>
      </c>
      <c r="H35" s="294">
        <v>94358</v>
      </c>
      <c r="K35" s="15" t="s">
        <v>199</v>
      </c>
      <c r="L35" s="15" t="s">
        <v>1</v>
      </c>
      <c r="M35" s="15" t="s">
        <v>42</v>
      </c>
    </row>
    <row r="36" spans="1:13" s="72" customFormat="1" ht="17.45" customHeight="1" x14ac:dyDescent="0.35">
      <c r="A36" s="192" t="s">
        <v>201</v>
      </c>
      <c r="B36" s="192" t="s">
        <v>173</v>
      </c>
      <c r="C36" s="303" t="str">
        <f>$P$29</f>
        <v>UG (Level 4 and 5)</v>
      </c>
      <c r="D36" s="295">
        <v>4282.2700000000004</v>
      </c>
      <c r="E36" s="212">
        <v>0</v>
      </c>
      <c r="F36" s="295">
        <v>0</v>
      </c>
      <c r="G36" s="295">
        <v>4282.2700000000004</v>
      </c>
      <c r="H36" s="296">
        <v>559003</v>
      </c>
      <c r="K36" s="15" t="s">
        <v>200</v>
      </c>
      <c r="L36" s="15" t="s">
        <v>2</v>
      </c>
      <c r="M36" s="15" t="s">
        <v>319</v>
      </c>
    </row>
    <row r="37" spans="1:13" s="72" customFormat="1" ht="17.45" customHeight="1" x14ac:dyDescent="0.35">
      <c r="A37" s="80"/>
      <c r="B37" s="80"/>
      <c r="C37" s="303" t="str">
        <f>$P$30</f>
        <v>UG (Other)</v>
      </c>
      <c r="D37" s="300">
        <v>114537.12</v>
      </c>
      <c r="E37" s="233">
        <v>0</v>
      </c>
      <c r="F37" s="300">
        <v>0</v>
      </c>
      <c r="G37" s="300">
        <v>114537.12</v>
      </c>
      <c r="H37" s="301">
        <v>14951551</v>
      </c>
      <c r="K37" s="15" t="s">
        <v>200</v>
      </c>
      <c r="L37" s="15" t="s">
        <v>2</v>
      </c>
      <c r="M37" s="15" t="s">
        <v>313</v>
      </c>
    </row>
    <row r="38" spans="1:13" s="72" customFormat="1" ht="17.45" customHeight="1" x14ac:dyDescent="0.35">
      <c r="A38" s="71"/>
      <c r="B38" s="71"/>
      <c r="C38" s="303" t="str">
        <f>$P$24</f>
        <v>PGT (UG fee)</v>
      </c>
      <c r="D38" s="287">
        <v>0</v>
      </c>
      <c r="E38" s="262">
        <v>0</v>
      </c>
      <c r="F38" s="287">
        <v>0</v>
      </c>
      <c r="G38" s="287">
        <v>0</v>
      </c>
      <c r="H38" s="288">
        <v>0</v>
      </c>
      <c r="K38" s="15" t="s">
        <v>200</v>
      </c>
      <c r="L38" s="15" t="s">
        <v>2</v>
      </c>
      <c r="M38" s="15" t="s">
        <v>37</v>
      </c>
    </row>
    <row r="39" spans="1:13" s="72" customFormat="1" ht="17.45" customHeight="1" x14ac:dyDescent="0.35">
      <c r="A39" s="71"/>
      <c r="B39" s="71"/>
      <c r="C39" s="303" t="str">
        <f>$P$25</f>
        <v>PGT (Masters' loan)</v>
      </c>
      <c r="D39" s="287">
        <v>5893.81</v>
      </c>
      <c r="E39" s="262">
        <v>0</v>
      </c>
      <c r="F39" s="287">
        <v>0</v>
      </c>
      <c r="G39" s="287">
        <v>5893.81</v>
      </c>
      <c r="H39" s="288">
        <v>769367</v>
      </c>
      <c r="K39" s="15" t="s">
        <v>200</v>
      </c>
      <c r="L39" s="15" t="s">
        <v>2</v>
      </c>
      <c r="M39" s="15" t="s">
        <v>41</v>
      </c>
    </row>
    <row r="40" spans="1:13" s="72" customFormat="1" ht="17.45" customHeight="1" x14ac:dyDescent="0.35">
      <c r="A40" s="71"/>
      <c r="B40" s="78"/>
      <c r="C40" s="305" t="str">
        <f>$P$26</f>
        <v>PGT (Other)</v>
      </c>
      <c r="D40" s="289">
        <v>210.57</v>
      </c>
      <c r="E40" s="198">
        <v>0</v>
      </c>
      <c r="F40" s="289">
        <v>0</v>
      </c>
      <c r="G40" s="289">
        <v>210.57</v>
      </c>
      <c r="H40" s="290">
        <v>27489</v>
      </c>
      <c r="K40" s="15" t="s">
        <v>200</v>
      </c>
      <c r="L40" s="15" t="s">
        <v>2</v>
      </c>
      <c r="M40" s="15" t="s">
        <v>42</v>
      </c>
    </row>
    <row r="41" spans="1:13" s="72" customFormat="1" ht="17.45" customHeight="1" x14ac:dyDescent="0.35">
      <c r="A41" s="71"/>
      <c r="B41" s="152" t="s">
        <v>177</v>
      </c>
      <c r="C41" s="303" t="str">
        <f>$P$29</f>
        <v>UG (Level 4 and 5)</v>
      </c>
      <c r="D41" s="291">
        <v>127.02</v>
      </c>
      <c r="E41" s="203">
        <v>0</v>
      </c>
      <c r="F41" s="291">
        <v>0</v>
      </c>
      <c r="G41" s="291">
        <v>127.02</v>
      </c>
      <c r="H41" s="292">
        <v>16580</v>
      </c>
      <c r="K41" s="15" t="s">
        <v>200</v>
      </c>
      <c r="L41" s="15" t="s">
        <v>1</v>
      </c>
      <c r="M41" s="15" t="s">
        <v>319</v>
      </c>
    </row>
    <row r="42" spans="1:13" s="72" customFormat="1" ht="17.45" customHeight="1" x14ac:dyDescent="0.35">
      <c r="A42" s="80"/>
      <c r="B42" s="80"/>
      <c r="C42" s="303" t="str">
        <f>$P$30</f>
        <v>UG (Other)</v>
      </c>
      <c r="D42" s="300">
        <v>1794.37</v>
      </c>
      <c r="E42" s="233">
        <v>0</v>
      </c>
      <c r="F42" s="300">
        <v>0</v>
      </c>
      <c r="G42" s="300">
        <v>1794.37</v>
      </c>
      <c r="H42" s="301">
        <v>234236</v>
      </c>
      <c r="K42" s="15" t="s">
        <v>200</v>
      </c>
      <c r="L42" s="15" t="s">
        <v>1</v>
      </c>
      <c r="M42" s="15" t="s">
        <v>313</v>
      </c>
    </row>
    <row r="43" spans="1:13" s="72" customFormat="1" ht="17.45" customHeight="1" x14ac:dyDescent="0.35">
      <c r="A43" s="71"/>
      <c r="B43" s="71"/>
      <c r="C43" s="303" t="str">
        <f>$P$24</f>
        <v>PGT (UG fee)</v>
      </c>
      <c r="D43" s="287">
        <v>0.53</v>
      </c>
      <c r="E43" s="262">
        <v>0</v>
      </c>
      <c r="F43" s="287">
        <v>0</v>
      </c>
      <c r="G43" s="287">
        <v>0.53</v>
      </c>
      <c r="H43" s="288">
        <v>69</v>
      </c>
      <c r="K43" s="15" t="s">
        <v>200</v>
      </c>
      <c r="L43" s="15" t="s">
        <v>1</v>
      </c>
      <c r="M43" s="15" t="s">
        <v>37</v>
      </c>
    </row>
    <row r="44" spans="1:13" s="72" customFormat="1" ht="17.45" customHeight="1" x14ac:dyDescent="0.35">
      <c r="A44" s="71"/>
      <c r="B44" s="71"/>
      <c r="C44" s="303" t="str">
        <f>$P$25</f>
        <v>PGT (Masters' loan)</v>
      </c>
      <c r="D44" s="287">
        <v>1418.39</v>
      </c>
      <c r="E44" s="262">
        <v>0</v>
      </c>
      <c r="F44" s="287">
        <v>0</v>
      </c>
      <c r="G44" s="287">
        <v>1418.39</v>
      </c>
      <c r="H44" s="288">
        <v>185151</v>
      </c>
      <c r="K44" s="15" t="s">
        <v>200</v>
      </c>
      <c r="L44" s="15" t="s">
        <v>1</v>
      </c>
      <c r="M44" s="15" t="s">
        <v>41</v>
      </c>
    </row>
    <row r="45" spans="1:13" s="72" customFormat="1" ht="17.45" customHeight="1" x14ac:dyDescent="0.35">
      <c r="A45" s="182"/>
      <c r="B45" s="182"/>
      <c r="C45" s="306" t="str">
        <f>$P$26</f>
        <v>PGT (Other)</v>
      </c>
      <c r="D45" s="293">
        <v>132.22999999999999</v>
      </c>
      <c r="E45" s="214">
        <v>0</v>
      </c>
      <c r="F45" s="293">
        <v>0</v>
      </c>
      <c r="G45" s="293">
        <v>132.22999999999999</v>
      </c>
      <c r="H45" s="294">
        <v>17261</v>
      </c>
      <c r="K45" s="15" t="s">
        <v>200</v>
      </c>
      <c r="L45" s="15" t="s">
        <v>1</v>
      </c>
      <c r="M45" s="15" t="s">
        <v>42</v>
      </c>
    </row>
    <row r="46" spans="1:13" s="72" customFormat="1" ht="17.45" customHeight="1" x14ac:dyDescent="0.35">
      <c r="A46" s="192" t="s">
        <v>31</v>
      </c>
      <c r="B46" s="192" t="s">
        <v>173</v>
      </c>
      <c r="C46" s="303" t="str">
        <f>$P$29</f>
        <v>UG (Level 4 and 5)</v>
      </c>
      <c r="D46" s="295">
        <v>14928.36</v>
      </c>
      <c r="E46" s="212">
        <v>0</v>
      </c>
      <c r="F46" s="212">
        <v>0</v>
      </c>
      <c r="G46" s="212">
        <v>0</v>
      </c>
      <c r="H46" s="212">
        <v>0</v>
      </c>
      <c r="K46" s="15" t="s">
        <v>31</v>
      </c>
      <c r="L46" s="15" t="s">
        <v>2</v>
      </c>
      <c r="M46" s="15" t="s">
        <v>319</v>
      </c>
    </row>
    <row r="47" spans="1:13" s="72" customFormat="1" ht="17.45" customHeight="1" x14ac:dyDescent="0.35">
      <c r="A47" s="80"/>
      <c r="B47" s="80"/>
      <c r="C47" s="303" t="str">
        <f>$P$30</f>
        <v>UG (Other)</v>
      </c>
      <c r="D47" s="300">
        <v>172670.01</v>
      </c>
      <c r="E47" s="233">
        <v>0</v>
      </c>
      <c r="F47" s="233">
        <v>0</v>
      </c>
      <c r="G47" s="233">
        <v>0</v>
      </c>
      <c r="H47" s="308">
        <v>0</v>
      </c>
      <c r="K47" s="15" t="s">
        <v>31</v>
      </c>
      <c r="L47" s="15" t="s">
        <v>2</v>
      </c>
      <c r="M47" s="15" t="s">
        <v>313</v>
      </c>
    </row>
    <row r="48" spans="1:13" s="72" customFormat="1" ht="17.45" customHeight="1" x14ac:dyDescent="0.35">
      <c r="A48" s="71"/>
      <c r="B48" s="71"/>
      <c r="C48" s="303" t="str">
        <f>$P$24</f>
        <v>PGT (UG fee)</v>
      </c>
      <c r="D48" s="287">
        <v>2294.5500000000002</v>
      </c>
      <c r="E48" s="262">
        <v>0</v>
      </c>
      <c r="F48" s="262">
        <v>0</v>
      </c>
      <c r="G48" s="262">
        <v>0</v>
      </c>
      <c r="H48" s="262">
        <v>0</v>
      </c>
      <c r="K48" s="15" t="s">
        <v>31</v>
      </c>
      <c r="L48" s="15" t="s">
        <v>2</v>
      </c>
      <c r="M48" s="15" t="s">
        <v>37</v>
      </c>
    </row>
    <row r="49" spans="1:13" s="72" customFormat="1" ht="17.45" customHeight="1" x14ac:dyDescent="0.35">
      <c r="A49" s="71"/>
      <c r="B49" s="71"/>
      <c r="C49" s="303" t="str">
        <f>$P$25</f>
        <v>PGT (Masters' loan)</v>
      </c>
      <c r="D49" s="287">
        <v>9739.01</v>
      </c>
      <c r="E49" s="262">
        <v>0</v>
      </c>
      <c r="F49" s="262">
        <v>0</v>
      </c>
      <c r="G49" s="262">
        <v>0</v>
      </c>
      <c r="H49" s="262">
        <v>0</v>
      </c>
      <c r="K49" s="15" t="s">
        <v>31</v>
      </c>
      <c r="L49" s="15" t="s">
        <v>2</v>
      </c>
      <c r="M49" s="15" t="s">
        <v>41</v>
      </c>
    </row>
    <row r="50" spans="1:13" s="72" customFormat="1" ht="17.45" customHeight="1" x14ac:dyDescent="0.35">
      <c r="A50" s="71"/>
      <c r="B50" s="78"/>
      <c r="C50" s="305" t="str">
        <f>$P$26</f>
        <v>PGT (Other)</v>
      </c>
      <c r="D50" s="289">
        <v>1500.82</v>
      </c>
      <c r="E50" s="198">
        <v>0</v>
      </c>
      <c r="F50" s="198">
        <v>0</v>
      </c>
      <c r="G50" s="198">
        <v>0</v>
      </c>
      <c r="H50" s="198">
        <v>0</v>
      </c>
      <c r="K50" s="15" t="s">
        <v>31</v>
      </c>
      <c r="L50" s="15" t="s">
        <v>2</v>
      </c>
      <c r="M50" s="15" t="s">
        <v>42</v>
      </c>
    </row>
    <row r="51" spans="1:13" s="72" customFormat="1" ht="17.45" customHeight="1" x14ac:dyDescent="0.35">
      <c r="A51" s="71"/>
      <c r="B51" s="260" t="s">
        <v>105</v>
      </c>
      <c r="C51" s="303" t="str">
        <f>$P$29</f>
        <v>UG (Level 4 and 5)</v>
      </c>
      <c r="D51" s="291">
        <v>86.28</v>
      </c>
      <c r="E51" s="203">
        <v>0</v>
      </c>
      <c r="F51" s="203">
        <v>0</v>
      </c>
      <c r="G51" s="203">
        <v>0</v>
      </c>
      <c r="H51" s="203">
        <v>0</v>
      </c>
      <c r="K51" s="15" t="s">
        <v>31</v>
      </c>
      <c r="L51" s="15" t="s">
        <v>13</v>
      </c>
      <c r="M51" s="15" t="s">
        <v>319</v>
      </c>
    </row>
    <row r="52" spans="1:13" s="72" customFormat="1" ht="17.45" customHeight="1" x14ac:dyDescent="0.35">
      <c r="A52" s="80"/>
      <c r="B52" s="122"/>
      <c r="C52" s="303" t="str">
        <f>$P$30</f>
        <v>UG (Other)</v>
      </c>
      <c r="D52" s="300">
        <v>10378.49</v>
      </c>
      <c r="E52" s="233">
        <v>0</v>
      </c>
      <c r="F52" s="233">
        <v>0</v>
      </c>
      <c r="G52" s="233">
        <v>0</v>
      </c>
      <c r="H52" s="308">
        <v>0</v>
      </c>
      <c r="K52" s="15" t="s">
        <v>31</v>
      </c>
      <c r="L52" s="15" t="s">
        <v>13</v>
      </c>
      <c r="M52" s="15" t="s">
        <v>313</v>
      </c>
    </row>
    <row r="53" spans="1:13" s="72" customFormat="1" ht="17.45" customHeight="1" x14ac:dyDescent="0.35">
      <c r="A53" s="71"/>
      <c r="B53" s="217"/>
      <c r="C53" s="303" t="str">
        <f>$P$24</f>
        <v>PGT (UG fee)</v>
      </c>
      <c r="D53" s="287">
        <v>0</v>
      </c>
      <c r="E53" s="262">
        <v>0</v>
      </c>
      <c r="F53" s="262">
        <v>0</v>
      </c>
      <c r="G53" s="262">
        <v>0</v>
      </c>
      <c r="H53" s="262">
        <v>0</v>
      </c>
      <c r="K53" s="15" t="s">
        <v>31</v>
      </c>
      <c r="L53" s="15" t="s">
        <v>13</v>
      </c>
      <c r="M53" s="15" t="s">
        <v>37</v>
      </c>
    </row>
    <row r="54" spans="1:13" s="72" customFormat="1" ht="17.45" customHeight="1" x14ac:dyDescent="0.35">
      <c r="A54" s="71"/>
      <c r="B54" s="161"/>
      <c r="C54" s="303" t="str">
        <f>$P$25</f>
        <v>PGT (Masters' loan)</v>
      </c>
      <c r="D54" s="287">
        <v>40.229999999999997</v>
      </c>
      <c r="E54" s="262">
        <v>0</v>
      </c>
      <c r="F54" s="262">
        <v>0</v>
      </c>
      <c r="G54" s="262">
        <v>0</v>
      </c>
      <c r="H54" s="262">
        <v>0</v>
      </c>
      <c r="K54" s="15" t="s">
        <v>31</v>
      </c>
      <c r="L54" s="15" t="s">
        <v>13</v>
      </c>
      <c r="M54" s="15" t="s">
        <v>41</v>
      </c>
    </row>
    <row r="55" spans="1:13" s="72" customFormat="1" ht="17.45" customHeight="1" x14ac:dyDescent="0.35">
      <c r="A55" s="71"/>
      <c r="B55" s="78"/>
      <c r="C55" s="305" t="str">
        <f>$P$26</f>
        <v>PGT (Other)</v>
      </c>
      <c r="D55" s="289">
        <v>0</v>
      </c>
      <c r="E55" s="198">
        <v>0</v>
      </c>
      <c r="F55" s="198">
        <v>0</v>
      </c>
      <c r="G55" s="198">
        <v>0</v>
      </c>
      <c r="H55" s="198">
        <v>0</v>
      </c>
      <c r="K55" s="15" t="s">
        <v>31</v>
      </c>
      <c r="L55" s="15" t="s">
        <v>13</v>
      </c>
      <c r="M55" s="15" t="s">
        <v>42</v>
      </c>
    </row>
    <row r="56" spans="1:13" s="72" customFormat="1" ht="17.45" customHeight="1" x14ac:dyDescent="0.35">
      <c r="A56" s="71"/>
      <c r="B56" s="152" t="s">
        <v>177</v>
      </c>
      <c r="C56" s="303" t="str">
        <f>$P$29</f>
        <v>UG (Level 4 and 5)</v>
      </c>
      <c r="D56" s="291">
        <v>5028.33</v>
      </c>
      <c r="E56" s="212">
        <v>0</v>
      </c>
      <c r="F56" s="212">
        <v>0</v>
      </c>
      <c r="G56" s="212">
        <v>0</v>
      </c>
      <c r="H56" s="212">
        <v>0</v>
      </c>
      <c r="K56" s="15" t="s">
        <v>31</v>
      </c>
      <c r="L56" s="15" t="s">
        <v>1</v>
      </c>
      <c r="M56" s="15" t="s">
        <v>319</v>
      </c>
    </row>
    <row r="57" spans="1:13" s="72" customFormat="1" ht="17.45" customHeight="1" x14ac:dyDescent="0.35">
      <c r="A57" s="80"/>
      <c r="B57" s="80"/>
      <c r="C57" s="303" t="str">
        <f>$P$30</f>
        <v>UG (Other)</v>
      </c>
      <c r="D57" s="300">
        <v>18595.830000000002</v>
      </c>
      <c r="E57" s="233">
        <v>0</v>
      </c>
      <c r="F57" s="233">
        <v>0</v>
      </c>
      <c r="G57" s="233">
        <v>0</v>
      </c>
      <c r="H57" s="308">
        <v>0</v>
      </c>
      <c r="K57" s="15" t="s">
        <v>31</v>
      </c>
      <c r="L57" s="15" t="s">
        <v>1</v>
      </c>
      <c r="M57" s="15" t="s">
        <v>313</v>
      </c>
    </row>
    <row r="58" spans="1:13" s="72" customFormat="1" ht="17.45" customHeight="1" x14ac:dyDescent="0.35">
      <c r="A58" s="71"/>
      <c r="B58" s="71"/>
      <c r="C58" s="303" t="str">
        <f>$P$24</f>
        <v>PGT (UG fee)</v>
      </c>
      <c r="D58" s="287">
        <v>477.2</v>
      </c>
      <c r="E58" s="262">
        <v>0</v>
      </c>
      <c r="F58" s="262">
        <v>0</v>
      </c>
      <c r="G58" s="262">
        <v>0</v>
      </c>
      <c r="H58" s="262">
        <v>0</v>
      </c>
      <c r="K58" s="15" t="s">
        <v>31</v>
      </c>
      <c r="L58" s="15" t="s">
        <v>1</v>
      </c>
      <c r="M58" s="15" t="s">
        <v>37</v>
      </c>
    </row>
    <row r="59" spans="1:13" s="72" customFormat="1" ht="17.45" customHeight="1" x14ac:dyDescent="0.35">
      <c r="A59" s="71"/>
      <c r="B59" s="71"/>
      <c r="C59" s="303" t="str">
        <f>$P$25</f>
        <v>PGT (Masters' loan)</v>
      </c>
      <c r="D59" s="287">
        <v>6073.18</v>
      </c>
      <c r="E59" s="262">
        <v>0</v>
      </c>
      <c r="F59" s="262">
        <v>0</v>
      </c>
      <c r="G59" s="262">
        <v>0</v>
      </c>
      <c r="H59" s="262">
        <v>0</v>
      </c>
      <c r="K59" s="15" t="s">
        <v>31</v>
      </c>
      <c r="L59" s="15" t="s">
        <v>1</v>
      </c>
      <c r="M59" s="15" t="s">
        <v>41</v>
      </c>
    </row>
    <row r="60" spans="1:13" s="72" customFormat="1" ht="17.45" customHeight="1" x14ac:dyDescent="0.35">
      <c r="A60" s="182"/>
      <c r="B60" s="182"/>
      <c r="C60" s="306" t="str">
        <f>$P$26</f>
        <v>PGT (Other)</v>
      </c>
      <c r="D60" s="293">
        <v>3447.06</v>
      </c>
      <c r="E60" s="214">
        <v>0</v>
      </c>
      <c r="F60" s="214">
        <v>0</v>
      </c>
      <c r="G60" s="214">
        <v>0</v>
      </c>
      <c r="H60" s="214">
        <v>0</v>
      </c>
      <c r="K60" s="15" t="s">
        <v>31</v>
      </c>
      <c r="L60" s="15" t="s">
        <v>1</v>
      </c>
      <c r="M60" s="15" t="s">
        <v>42</v>
      </c>
    </row>
    <row r="61" spans="1:13" s="72" customFormat="1" ht="17.45" customHeight="1" x14ac:dyDescent="0.35">
      <c r="A61" s="192" t="s">
        <v>8</v>
      </c>
      <c r="B61" s="192" t="s">
        <v>173</v>
      </c>
      <c r="C61" s="303" t="str">
        <f>$P$29</f>
        <v>UG (Level 4 and 5)</v>
      </c>
      <c r="D61" s="295">
        <v>14727.41</v>
      </c>
      <c r="E61" s="212">
        <v>0</v>
      </c>
      <c r="F61" s="212">
        <v>0</v>
      </c>
      <c r="G61" s="212">
        <v>0</v>
      </c>
      <c r="H61" s="212">
        <v>0</v>
      </c>
      <c r="K61" s="15" t="s">
        <v>8</v>
      </c>
      <c r="L61" s="15" t="s">
        <v>2</v>
      </c>
      <c r="M61" s="15" t="s">
        <v>319</v>
      </c>
    </row>
    <row r="62" spans="1:13" s="72" customFormat="1" ht="17.45" customHeight="1" x14ac:dyDescent="0.35">
      <c r="A62" s="80"/>
      <c r="B62" s="80"/>
      <c r="C62" s="303" t="str">
        <f>$P$30</f>
        <v>UG (Other)</v>
      </c>
      <c r="D62" s="300">
        <v>382711.91</v>
      </c>
      <c r="E62" s="233">
        <v>0</v>
      </c>
      <c r="F62" s="233">
        <v>0</v>
      </c>
      <c r="G62" s="233">
        <v>0</v>
      </c>
      <c r="H62" s="308">
        <v>0</v>
      </c>
      <c r="K62" s="15" t="s">
        <v>8</v>
      </c>
      <c r="L62" s="15" t="s">
        <v>2</v>
      </c>
      <c r="M62" s="15" t="s">
        <v>313</v>
      </c>
    </row>
    <row r="63" spans="1:13" s="72" customFormat="1" ht="17.45" customHeight="1" x14ac:dyDescent="0.35">
      <c r="A63" s="71"/>
      <c r="B63" s="71"/>
      <c r="C63" s="303" t="str">
        <f>$P$24</f>
        <v>PGT (UG fee)</v>
      </c>
      <c r="D63" s="287">
        <v>78.22</v>
      </c>
      <c r="E63" s="262">
        <v>0</v>
      </c>
      <c r="F63" s="262">
        <v>0</v>
      </c>
      <c r="G63" s="262">
        <v>0</v>
      </c>
      <c r="H63" s="262">
        <v>0</v>
      </c>
      <c r="K63" s="15" t="s">
        <v>8</v>
      </c>
      <c r="L63" s="15" t="s">
        <v>2</v>
      </c>
      <c r="M63" s="15" t="s">
        <v>37</v>
      </c>
    </row>
    <row r="64" spans="1:13" s="72" customFormat="1" ht="17.45" customHeight="1" x14ac:dyDescent="0.35">
      <c r="A64" s="71"/>
      <c r="B64" s="71"/>
      <c r="C64" s="303" t="str">
        <f>$P$25</f>
        <v>PGT (Masters' loan)</v>
      </c>
      <c r="D64" s="287">
        <v>19595.689999999999</v>
      </c>
      <c r="E64" s="262">
        <v>0</v>
      </c>
      <c r="F64" s="262">
        <v>0</v>
      </c>
      <c r="G64" s="262">
        <v>0</v>
      </c>
      <c r="H64" s="262">
        <v>0</v>
      </c>
      <c r="K64" s="15" t="s">
        <v>8</v>
      </c>
      <c r="L64" s="15" t="s">
        <v>2</v>
      </c>
      <c r="M64" s="15" t="s">
        <v>41</v>
      </c>
    </row>
    <row r="65" spans="1:13" s="72" customFormat="1" ht="17.45" customHeight="1" x14ac:dyDescent="0.35">
      <c r="A65" s="71"/>
      <c r="B65" s="78"/>
      <c r="C65" s="305" t="str">
        <f>$P$26</f>
        <v>PGT (Other)</v>
      </c>
      <c r="D65" s="289">
        <v>1012.3</v>
      </c>
      <c r="E65" s="198">
        <v>0</v>
      </c>
      <c r="F65" s="198">
        <v>0</v>
      </c>
      <c r="G65" s="198">
        <v>0</v>
      </c>
      <c r="H65" s="198">
        <v>0</v>
      </c>
      <c r="K65" s="15" t="s">
        <v>8</v>
      </c>
      <c r="L65" s="15" t="s">
        <v>2</v>
      </c>
      <c r="M65" s="15" t="s">
        <v>42</v>
      </c>
    </row>
    <row r="66" spans="1:13" s="72" customFormat="1" ht="17.45" customHeight="1" x14ac:dyDescent="0.35">
      <c r="A66" s="71"/>
      <c r="B66" s="152" t="s">
        <v>177</v>
      </c>
      <c r="C66" s="303" t="str">
        <f>$P$29</f>
        <v>UG (Level 4 and 5)</v>
      </c>
      <c r="D66" s="291">
        <v>2929.31</v>
      </c>
      <c r="E66" s="212">
        <v>0</v>
      </c>
      <c r="F66" s="212">
        <v>0</v>
      </c>
      <c r="G66" s="212">
        <v>0</v>
      </c>
      <c r="H66" s="212">
        <v>0</v>
      </c>
      <c r="K66" s="15" t="s">
        <v>8</v>
      </c>
      <c r="L66" s="15" t="s">
        <v>1</v>
      </c>
      <c r="M66" s="15" t="s">
        <v>319</v>
      </c>
    </row>
    <row r="67" spans="1:13" s="72" customFormat="1" ht="17.45" customHeight="1" x14ac:dyDescent="0.35">
      <c r="A67" s="80"/>
      <c r="B67" s="80"/>
      <c r="C67" s="303" t="str">
        <f>$P$30</f>
        <v>UG (Other)</v>
      </c>
      <c r="D67" s="300">
        <v>26731.71</v>
      </c>
      <c r="E67" s="233">
        <v>0</v>
      </c>
      <c r="F67" s="233">
        <v>0</v>
      </c>
      <c r="G67" s="233">
        <v>0</v>
      </c>
      <c r="H67" s="308">
        <v>0</v>
      </c>
      <c r="K67" s="15" t="s">
        <v>8</v>
      </c>
      <c r="L67" s="15" t="s">
        <v>1</v>
      </c>
      <c r="M67" s="15" t="s">
        <v>313</v>
      </c>
    </row>
    <row r="68" spans="1:13" s="72" customFormat="1" ht="17.45" customHeight="1" x14ac:dyDescent="0.35">
      <c r="A68" s="71"/>
      <c r="B68" s="71"/>
      <c r="C68" s="303" t="str">
        <f>$P$24</f>
        <v>PGT (UG fee)</v>
      </c>
      <c r="D68" s="287">
        <v>34.130000000000003</v>
      </c>
      <c r="E68" s="262">
        <v>0</v>
      </c>
      <c r="F68" s="262">
        <v>0</v>
      </c>
      <c r="G68" s="262">
        <v>0</v>
      </c>
      <c r="H68" s="262">
        <v>0</v>
      </c>
      <c r="K68" s="15" t="s">
        <v>8</v>
      </c>
      <c r="L68" s="15" t="s">
        <v>1</v>
      </c>
      <c r="M68" s="15" t="s">
        <v>37</v>
      </c>
    </row>
    <row r="69" spans="1:13" s="72" customFormat="1" ht="17.45" customHeight="1" x14ac:dyDescent="0.35">
      <c r="A69" s="71"/>
      <c r="B69" s="71"/>
      <c r="C69" s="303" t="str">
        <f>$P$25</f>
        <v>PGT (Masters' loan)</v>
      </c>
      <c r="D69" s="287">
        <v>9221.7900000000009</v>
      </c>
      <c r="E69" s="262">
        <v>0</v>
      </c>
      <c r="F69" s="262">
        <v>0</v>
      </c>
      <c r="G69" s="262">
        <v>0</v>
      </c>
      <c r="H69" s="262">
        <v>0</v>
      </c>
      <c r="K69" s="15" t="s">
        <v>8</v>
      </c>
      <c r="L69" s="15" t="s">
        <v>1</v>
      </c>
      <c r="M69" s="15" t="s">
        <v>41</v>
      </c>
    </row>
    <row r="70" spans="1:13" s="72" customFormat="1" ht="17.45" customHeight="1" thickBot="1" x14ac:dyDescent="0.4">
      <c r="A70" s="71"/>
      <c r="B70" s="71"/>
      <c r="C70" s="302" t="str">
        <f>$P$26</f>
        <v>PGT (Other)</v>
      </c>
      <c r="D70" s="300">
        <v>5109.07</v>
      </c>
      <c r="E70" s="233">
        <v>0</v>
      </c>
      <c r="F70" s="233">
        <v>0</v>
      </c>
      <c r="G70" s="233">
        <v>0</v>
      </c>
      <c r="H70" s="233">
        <v>0</v>
      </c>
      <c r="K70" s="15" t="s">
        <v>8</v>
      </c>
      <c r="L70" s="15" t="s">
        <v>1</v>
      </c>
      <c r="M70" s="15" t="s">
        <v>42</v>
      </c>
    </row>
    <row r="71" spans="1:13" s="72" customFormat="1" ht="17.45" customHeight="1" thickTop="1" x14ac:dyDescent="0.35">
      <c r="A71" s="297" t="s">
        <v>299</v>
      </c>
      <c r="B71" s="297"/>
      <c r="C71" s="307" t="str">
        <f>$P$29</f>
        <v>UG (Level 4 and 5)</v>
      </c>
      <c r="D71" s="298">
        <v>54418.92</v>
      </c>
      <c r="E71" s="322">
        <v>0</v>
      </c>
      <c r="F71" s="298">
        <v>0</v>
      </c>
      <c r="G71" s="298">
        <v>16719.23</v>
      </c>
      <c r="H71" s="299">
        <v>18910065</v>
      </c>
      <c r="K71" s="15" t="s">
        <v>195</v>
      </c>
      <c r="L71" s="15" t="s">
        <v>135</v>
      </c>
      <c r="M71" s="15" t="s">
        <v>319</v>
      </c>
    </row>
    <row r="72" spans="1:13" s="72" customFormat="1" ht="17.45" customHeight="1" x14ac:dyDescent="0.35">
      <c r="A72" s="80"/>
      <c r="B72" s="80"/>
      <c r="C72" s="307" t="str">
        <f>$P$30</f>
        <v>UG (Other)</v>
      </c>
      <c r="D72" s="300">
        <v>1101890.45</v>
      </c>
      <c r="E72" s="234">
        <v>-25.119138673875799</v>
      </c>
      <c r="F72" s="300">
        <v>315</v>
      </c>
      <c r="G72" s="300">
        <v>491092.380861326</v>
      </c>
      <c r="H72" s="301">
        <v>788209291</v>
      </c>
      <c r="K72" s="15" t="s">
        <v>195</v>
      </c>
      <c r="L72" s="15" t="s">
        <v>135</v>
      </c>
      <c r="M72" s="15" t="s">
        <v>313</v>
      </c>
    </row>
    <row r="73" spans="1:13" s="72" customFormat="1" ht="17.45" customHeight="1" x14ac:dyDescent="0.35">
      <c r="A73" s="80"/>
      <c r="B73" s="80"/>
      <c r="C73" s="80" t="str">
        <f>$P$24</f>
        <v>PGT (UG fee)</v>
      </c>
      <c r="D73" s="261">
        <v>12984.05</v>
      </c>
      <c r="E73" s="262">
        <v>0</v>
      </c>
      <c r="F73" s="287">
        <v>0</v>
      </c>
      <c r="G73" s="287">
        <v>10099.950000000001</v>
      </c>
      <c r="H73" s="288">
        <v>35352654</v>
      </c>
      <c r="K73" s="15" t="s">
        <v>195</v>
      </c>
      <c r="L73" s="15" t="s">
        <v>135</v>
      </c>
      <c r="M73" s="15" t="s">
        <v>37</v>
      </c>
    </row>
    <row r="74" spans="1:13" s="72" customFormat="1" ht="17.45" customHeight="1" x14ac:dyDescent="0.35">
      <c r="A74" s="80"/>
      <c r="B74" s="80"/>
      <c r="C74" s="80" t="str">
        <f>$P$25</f>
        <v>PGT (Masters' loan)</v>
      </c>
      <c r="D74" s="261">
        <v>68175.14</v>
      </c>
      <c r="E74" s="262">
        <v>0</v>
      </c>
      <c r="F74" s="287">
        <v>0</v>
      </c>
      <c r="G74" s="287">
        <v>23505.24</v>
      </c>
      <c r="H74" s="288">
        <v>32140111</v>
      </c>
      <c r="K74" s="15" t="s">
        <v>195</v>
      </c>
      <c r="L74" s="15" t="s">
        <v>135</v>
      </c>
      <c r="M74" s="15" t="s">
        <v>41</v>
      </c>
    </row>
    <row r="75" spans="1:13" s="72" customFormat="1" ht="17.45" customHeight="1" x14ac:dyDescent="0.35">
      <c r="A75" s="80"/>
      <c r="B75" s="80"/>
      <c r="C75" s="250" t="str">
        <f>$P$26</f>
        <v>PGT (Other)</v>
      </c>
      <c r="D75" s="232">
        <v>14791.39</v>
      </c>
      <c r="E75" s="233">
        <v>0</v>
      </c>
      <c r="F75" s="300">
        <v>0</v>
      </c>
      <c r="G75" s="300">
        <v>3722.14</v>
      </c>
      <c r="H75" s="301">
        <v>8182868</v>
      </c>
      <c r="K75" s="15" t="s">
        <v>195</v>
      </c>
      <c r="L75" s="15" t="s">
        <v>135</v>
      </c>
      <c r="M75" s="15" t="s">
        <v>42</v>
      </c>
    </row>
    <row r="76" spans="1:13" s="72" customFormat="1" ht="17.45" customHeight="1" x14ac:dyDescent="0.35">
      <c r="A76" s="71"/>
      <c r="B76" s="71"/>
      <c r="C76" s="271" t="s">
        <v>3</v>
      </c>
      <c r="D76" s="81">
        <v>1252259.95</v>
      </c>
      <c r="E76" s="82">
        <v>-25.119138673875799</v>
      </c>
      <c r="F76" s="82">
        <v>315</v>
      </c>
      <c r="G76" s="82">
        <v>545138.94086132594</v>
      </c>
      <c r="H76" s="83">
        <v>882794989</v>
      </c>
      <c r="K76" s="15" t="s">
        <v>195</v>
      </c>
      <c r="L76" s="15" t="s">
        <v>135</v>
      </c>
      <c r="M76" s="15" t="s">
        <v>135</v>
      </c>
    </row>
    <row r="79" spans="1:13" hidden="1" x14ac:dyDescent="0.35">
      <c r="D79" s="23" t="s">
        <v>40</v>
      </c>
      <c r="E79" s="23" t="s">
        <v>226</v>
      </c>
      <c r="F79" s="23" t="s">
        <v>331</v>
      </c>
      <c r="G79" s="23" t="s">
        <v>332</v>
      </c>
      <c r="H79" s="23" t="s">
        <v>333</v>
      </c>
      <c r="I79" s="17"/>
    </row>
  </sheetData>
  <sheetProtection password="83AF" sheet="1" objects="1" scenarios="1"/>
  <phoneticPr fontId="0" type="noConversion"/>
  <conditionalFormatting sqref="D6:H76">
    <cfRule type="cellIs" dxfId="4" priority="3" operator="equal">
      <formula>0</formula>
    </cfRule>
  </conditionalFormatting>
  <pageMargins left="0.70866141732283472" right="0.70866141732283472" top="0.74803149606299213" bottom="0.74803149606299213" header="0.31496062992125984" footer="0.31496062992125984"/>
  <pageSetup paperSize="9" scale="52" orientation="portrait" r:id="rId1"/>
  <headerFooter scaleWithDoc="0">
    <oddHeader>&amp;LPage &amp;P&amp;R&amp;F</oddHeader>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P47"/>
  <sheetViews>
    <sheetView showGridLines="0" zoomScaleNormal="100" workbookViewId="0"/>
  </sheetViews>
  <sheetFormatPr defaultColWidth="9.140625" defaultRowHeight="13.15" x14ac:dyDescent="0.35"/>
  <cols>
    <col min="1" max="1" width="33.28515625" style="6" customWidth="1"/>
    <col min="2" max="2" width="16.5703125" style="6" customWidth="1"/>
    <col min="3" max="7" width="20.7109375" style="6" customWidth="1"/>
    <col min="8" max="8" width="13" style="6" customWidth="1"/>
    <col min="9" max="9" width="9.140625" style="6" hidden="1"/>
    <col min="10" max="10" width="11.140625" style="6" hidden="1" customWidth="1"/>
    <col min="11" max="11" width="11.140625" style="6" customWidth="1"/>
    <col min="12" max="15" width="9.140625" style="6" customWidth="1"/>
    <col min="16" max="16384" width="9.140625" style="6"/>
  </cols>
  <sheetData>
    <row r="1" spans="1:16" ht="27" customHeight="1" x14ac:dyDescent="0.4">
      <c r="A1" s="57" t="s">
        <v>334</v>
      </c>
      <c r="F1" s="47"/>
      <c r="H1" s="21"/>
    </row>
    <row r="2" spans="1:16" ht="21.95" customHeight="1" x14ac:dyDescent="0.35">
      <c r="A2" s="58" t="str">
        <f>A_Summary!I21</f>
        <v>Providers registered in the 'Approved (fee cap)' category on 19 June 2024 (UKPRN: ALL)</v>
      </c>
      <c r="B2" s="58"/>
      <c r="C2" s="58"/>
      <c r="D2" s="58"/>
      <c r="E2" s="58"/>
      <c r="H2" s="21"/>
    </row>
    <row r="3" spans="1:16" ht="21.95" customHeight="1" x14ac:dyDescent="0.35">
      <c r="A3" s="5" t="s">
        <v>370</v>
      </c>
      <c r="B3" s="58"/>
      <c r="C3" s="58"/>
      <c r="D3" s="58"/>
      <c r="E3" s="58"/>
      <c r="H3" s="21"/>
    </row>
    <row r="4" spans="1:16" ht="36" customHeight="1" thickBot="1" x14ac:dyDescent="0.55000000000000004">
      <c r="A4" s="84" t="s">
        <v>303</v>
      </c>
      <c r="B4" s="51"/>
      <c r="C4" s="28"/>
      <c r="D4" s="28"/>
      <c r="E4" s="28"/>
      <c r="F4" s="28"/>
      <c r="G4" s="28"/>
    </row>
    <row r="5" spans="1:16" ht="82.5" customHeight="1" x14ac:dyDescent="0.35">
      <c r="A5" s="167" t="s">
        <v>106</v>
      </c>
      <c r="B5" s="272" t="s">
        <v>4</v>
      </c>
      <c r="C5" s="168" t="s">
        <v>317</v>
      </c>
      <c r="D5" s="169" t="s">
        <v>318</v>
      </c>
      <c r="E5" s="168" t="s">
        <v>222</v>
      </c>
      <c r="F5" s="168" t="s">
        <v>192</v>
      </c>
      <c r="G5" s="168" t="s">
        <v>163</v>
      </c>
      <c r="I5" s="27" t="s">
        <v>115</v>
      </c>
      <c r="J5" s="27" t="s">
        <v>35</v>
      </c>
    </row>
    <row r="6" spans="1:16" ht="17.45" customHeight="1" x14ac:dyDescent="0.35">
      <c r="A6" s="91" t="s">
        <v>108</v>
      </c>
      <c r="B6" s="177" t="s">
        <v>314</v>
      </c>
      <c r="C6" s="92">
        <v>329.4</v>
      </c>
      <c r="D6" s="93">
        <v>1.24</v>
      </c>
      <c r="E6" s="94">
        <v>0</v>
      </c>
      <c r="F6" s="88">
        <v>0</v>
      </c>
      <c r="G6" s="276">
        <v>0</v>
      </c>
      <c r="I6" s="15" t="s">
        <v>116</v>
      </c>
      <c r="J6" s="15" t="s">
        <v>5</v>
      </c>
    </row>
    <row r="7" spans="1:16" ht="17.45" customHeight="1" x14ac:dyDescent="0.35">
      <c r="A7" s="95"/>
      <c r="B7" s="273" t="s">
        <v>184</v>
      </c>
      <c r="C7" s="85">
        <v>0</v>
      </c>
      <c r="D7" s="86">
        <v>0</v>
      </c>
      <c r="E7" s="87">
        <v>0</v>
      </c>
      <c r="F7" s="89">
        <v>0</v>
      </c>
      <c r="G7" s="277">
        <v>0</v>
      </c>
      <c r="I7" s="15" t="s">
        <v>116</v>
      </c>
      <c r="J7" s="15" t="s">
        <v>37</v>
      </c>
    </row>
    <row r="8" spans="1:16" ht="17.45" customHeight="1" x14ac:dyDescent="0.35">
      <c r="A8" s="91" t="s">
        <v>109</v>
      </c>
      <c r="B8" s="177" t="s">
        <v>314</v>
      </c>
      <c r="C8" s="92">
        <v>778.87</v>
      </c>
      <c r="D8" s="93">
        <v>5</v>
      </c>
      <c r="E8" s="94">
        <v>0</v>
      </c>
      <c r="F8" s="90">
        <v>0</v>
      </c>
      <c r="G8" s="278">
        <v>0</v>
      </c>
      <c r="I8" s="15" t="s">
        <v>117</v>
      </c>
      <c r="J8" s="15" t="s">
        <v>5</v>
      </c>
    </row>
    <row r="9" spans="1:16" ht="17.45" customHeight="1" x14ac:dyDescent="0.35">
      <c r="A9" s="95"/>
      <c r="B9" s="273" t="s">
        <v>184</v>
      </c>
      <c r="C9" s="85">
        <v>0</v>
      </c>
      <c r="D9" s="86">
        <v>0</v>
      </c>
      <c r="E9" s="87">
        <v>0</v>
      </c>
      <c r="F9" s="89">
        <v>0</v>
      </c>
      <c r="G9" s="277">
        <v>0</v>
      </c>
      <c r="I9" s="15" t="s">
        <v>117</v>
      </c>
      <c r="J9" s="15" t="s">
        <v>37</v>
      </c>
    </row>
    <row r="10" spans="1:16" ht="17.45" customHeight="1" x14ac:dyDescent="0.35">
      <c r="A10" s="91" t="s">
        <v>110</v>
      </c>
      <c r="B10" s="177" t="s">
        <v>314</v>
      </c>
      <c r="C10" s="96">
        <v>1004.11</v>
      </c>
      <c r="D10" s="97">
        <v>24.05</v>
      </c>
      <c r="E10" s="98">
        <v>0</v>
      </c>
      <c r="F10" s="94">
        <v>1028.1600000000001</v>
      </c>
      <c r="G10" s="99">
        <v>86941.21</v>
      </c>
      <c r="I10" s="15" t="s">
        <v>118</v>
      </c>
      <c r="J10" s="15" t="s">
        <v>5</v>
      </c>
    </row>
    <row r="11" spans="1:16" ht="17.45" customHeight="1" x14ac:dyDescent="0.35">
      <c r="A11" s="95"/>
      <c r="B11" s="273" t="s">
        <v>184</v>
      </c>
      <c r="C11" s="100">
        <v>344.86</v>
      </c>
      <c r="D11" s="101">
        <v>12.01</v>
      </c>
      <c r="E11" s="102">
        <v>0</v>
      </c>
      <c r="F11" s="103">
        <v>356.87</v>
      </c>
      <c r="G11" s="104">
        <v>295891.62300000002</v>
      </c>
      <c r="I11" s="15" t="s">
        <v>118</v>
      </c>
      <c r="J11" s="15" t="s">
        <v>37</v>
      </c>
    </row>
    <row r="12" spans="1:16" ht="17.45" customHeight="1" x14ac:dyDescent="0.35">
      <c r="A12" s="91" t="s">
        <v>111</v>
      </c>
      <c r="B12" s="177" t="s">
        <v>314</v>
      </c>
      <c r="C12" s="105">
        <v>7587.25</v>
      </c>
      <c r="D12" s="93">
        <v>106.66</v>
      </c>
      <c r="E12" s="94">
        <v>0</v>
      </c>
      <c r="F12" s="94">
        <v>7693.91</v>
      </c>
      <c r="G12" s="99">
        <v>650597.03</v>
      </c>
      <c r="I12" s="15" t="s">
        <v>119</v>
      </c>
      <c r="J12" s="15" t="s">
        <v>5</v>
      </c>
    </row>
    <row r="13" spans="1:16" ht="17.45" customHeight="1" x14ac:dyDescent="0.35">
      <c r="A13" s="95"/>
      <c r="B13" s="273" t="s">
        <v>184</v>
      </c>
      <c r="C13" s="106">
        <v>319.02</v>
      </c>
      <c r="D13" s="107">
        <v>0.72</v>
      </c>
      <c r="E13" s="103">
        <v>0</v>
      </c>
      <c r="F13" s="103">
        <v>319.74</v>
      </c>
      <c r="G13" s="104">
        <v>265106.02600000001</v>
      </c>
      <c r="I13" s="15" t="s">
        <v>119</v>
      </c>
      <c r="J13" s="15" t="s">
        <v>37</v>
      </c>
    </row>
    <row r="14" spans="1:16" ht="17.45" customHeight="1" x14ac:dyDescent="0.35">
      <c r="A14" s="91" t="s">
        <v>86</v>
      </c>
      <c r="B14" s="177" t="s">
        <v>314</v>
      </c>
      <c r="C14" s="92">
        <v>31180.52</v>
      </c>
      <c r="D14" s="93">
        <v>1573.82</v>
      </c>
      <c r="E14" s="94">
        <v>0</v>
      </c>
      <c r="F14" s="94">
        <v>32754.34</v>
      </c>
      <c r="G14" s="99">
        <v>7429666.9419999998</v>
      </c>
      <c r="I14" s="15" t="s">
        <v>120</v>
      </c>
      <c r="J14" s="15" t="s">
        <v>5</v>
      </c>
    </row>
    <row r="15" spans="1:16" ht="17.45" customHeight="1" x14ac:dyDescent="0.35">
      <c r="A15" s="95"/>
      <c r="B15" s="273" t="s">
        <v>184</v>
      </c>
      <c r="C15" s="106">
        <v>1236.92</v>
      </c>
      <c r="D15" s="107">
        <v>36.200000000000003</v>
      </c>
      <c r="E15" s="103">
        <v>0</v>
      </c>
      <c r="F15" s="103">
        <v>1273.1199999999999</v>
      </c>
      <c r="G15" s="104">
        <v>1236708.7679999999</v>
      </c>
      <c r="I15" s="15" t="s">
        <v>120</v>
      </c>
      <c r="J15" s="15" t="s">
        <v>37</v>
      </c>
      <c r="P15" s="56"/>
    </row>
    <row r="16" spans="1:16" ht="17.45" customHeight="1" x14ac:dyDescent="0.35">
      <c r="A16" s="91" t="s">
        <v>87</v>
      </c>
      <c r="B16" s="177" t="s">
        <v>314</v>
      </c>
      <c r="C16" s="92">
        <v>7454.7</v>
      </c>
      <c r="D16" s="93">
        <v>184.45</v>
      </c>
      <c r="E16" s="94">
        <v>0</v>
      </c>
      <c r="F16" s="94">
        <v>7639.15</v>
      </c>
      <c r="G16" s="99">
        <v>3357941.1660000002</v>
      </c>
      <c r="I16" s="15" t="s">
        <v>121</v>
      </c>
      <c r="J16" s="15" t="s">
        <v>5</v>
      </c>
      <c r="P16" s="56"/>
    </row>
    <row r="17" spans="1:16" ht="17.45" customHeight="1" x14ac:dyDescent="0.35">
      <c r="A17" s="95"/>
      <c r="B17" s="273" t="s">
        <v>184</v>
      </c>
      <c r="C17" s="106">
        <v>157.37</v>
      </c>
      <c r="D17" s="107">
        <v>7.22</v>
      </c>
      <c r="E17" s="103">
        <v>0</v>
      </c>
      <c r="F17" s="103">
        <v>164.59</v>
      </c>
      <c r="G17" s="104">
        <v>194897.603</v>
      </c>
      <c r="I17" s="15" t="s">
        <v>121</v>
      </c>
      <c r="J17" s="15" t="s">
        <v>37</v>
      </c>
      <c r="P17" s="56"/>
    </row>
    <row r="18" spans="1:16" ht="17.45" customHeight="1" x14ac:dyDescent="0.35">
      <c r="A18" s="91" t="s">
        <v>93</v>
      </c>
      <c r="B18" s="177" t="s">
        <v>314</v>
      </c>
      <c r="C18" s="92">
        <v>1026.6300000000001</v>
      </c>
      <c r="D18" s="93">
        <v>72.010000000000005</v>
      </c>
      <c r="E18" s="94">
        <v>0</v>
      </c>
      <c r="F18" s="94">
        <v>1098.6400000000001</v>
      </c>
      <c r="G18" s="99">
        <v>482929.185</v>
      </c>
      <c r="I18" s="15" t="s">
        <v>122</v>
      </c>
      <c r="J18" s="15" t="s">
        <v>5</v>
      </c>
      <c r="P18" s="56"/>
    </row>
    <row r="19" spans="1:16" ht="17.45" customHeight="1" x14ac:dyDescent="0.35">
      <c r="A19" s="95"/>
      <c r="B19" s="273" t="s">
        <v>184</v>
      </c>
      <c r="C19" s="106">
        <v>91.71</v>
      </c>
      <c r="D19" s="107">
        <v>3.21</v>
      </c>
      <c r="E19" s="103">
        <v>0</v>
      </c>
      <c r="F19" s="103">
        <v>94.92</v>
      </c>
      <c r="G19" s="104">
        <v>112398.569</v>
      </c>
      <c r="I19" s="15" t="s">
        <v>122</v>
      </c>
      <c r="J19" s="15" t="s">
        <v>37</v>
      </c>
      <c r="P19" s="56"/>
    </row>
    <row r="20" spans="1:16" ht="17.45" customHeight="1" x14ac:dyDescent="0.35">
      <c r="A20" s="91" t="s">
        <v>88</v>
      </c>
      <c r="B20" s="177" t="s">
        <v>314</v>
      </c>
      <c r="C20" s="92">
        <v>9473.65</v>
      </c>
      <c r="D20" s="93">
        <v>453.72</v>
      </c>
      <c r="E20" s="94">
        <v>0</v>
      </c>
      <c r="F20" s="94">
        <v>9927.3700000000008</v>
      </c>
      <c r="G20" s="99">
        <v>2251825.3369999998</v>
      </c>
      <c r="I20" s="15" t="s">
        <v>123</v>
      </c>
      <c r="J20" s="15" t="s">
        <v>5</v>
      </c>
      <c r="P20" s="56"/>
    </row>
    <row r="21" spans="1:16" ht="17.45" customHeight="1" x14ac:dyDescent="0.35">
      <c r="A21" s="95"/>
      <c r="B21" s="273" t="s">
        <v>184</v>
      </c>
      <c r="C21" s="106">
        <v>1424.99</v>
      </c>
      <c r="D21" s="107">
        <v>22.39</v>
      </c>
      <c r="E21" s="103">
        <v>0</v>
      </c>
      <c r="F21" s="103">
        <v>1447.38</v>
      </c>
      <c r="G21" s="104">
        <v>1405984.932</v>
      </c>
      <c r="I21" s="15" t="s">
        <v>123</v>
      </c>
      <c r="J21" s="15" t="s">
        <v>37</v>
      </c>
      <c r="P21" s="56"/>
    </row>
    <row r="22" spans="1:16" ht="17.45" customHeight="1" x14ac:dyDescent="0.35">
      <c r="A22" s="108" t="s">
        <v>90</v>
      </c>
      <c r="B22" s="177" t="s">
        <v>314</v>
      </c>
      <c r="C22" s="105">
        <v>83.88</v>
      </c>
      <c r="D22" s="109">
        <v>909.19</v>
      </c>
      <c r="E22" s="110">
        <v>0</v>
      </c>
      <c r="F22" s="110">
        <v>993.07</v>
      </c>
      <c r="G22" s="111">
        <v>225258.068</v>
      </c>
      <c r="I22" s="15" t="s">
        <v>124</v>
      </c>
      <c r="J22" s="15" t="s">
        <v>5</v>
      </c>
      <c r="P22" s="56"/>
    </row>
    <row r="23" spans="1:16" ht="17.45" customHeight="1" x14ac:dyDescent="0.35">
      <c r="A23" s="95"/>
      <c r="B23" s="273" t="s">
        <v>184</v>
      </c>
      <c r="C23" s="106">
        <v>0</v>
      </c>
      <c r="D23" s="107">
        <v>0</v>
      </c>
      <c r="E23" s="103">
        <v>0</v>
      </c>
      <c r="F23" s="103">
        <v>0</v>
      </c>
      <c r="G23" s="104">
        <v>0</v>
      </c>
      <c r="I23" s="15" t="s">
        <v>124</v>
      </c>
      <c r="J23" s="15" t="s">
        <v>37</v>
      </c>
      <c r="P23" s="56"/>
    </row>
    <row r="24" spans="1:16" ht="17.45" customHeight="1" x14ac:dyDescent="0.35">
      <c r="A24" s="108" t="s">
        <v>112</v>
      </c>
      <c r="B24" s="177" t="s">
        <v>314</v>
      </c>
      <c r="C24" s="105">
        <v>3631.96</v>
      </c>
      <c r="D24" s="109">
        <v>552.13</v>
      </c>
      <c r="E24" s="110">
        <v>0</v>
      </c>
      <c r="F24" s="110">
        <v>4184.09</v>
      </c>
      <c r="G24" s="111">
        <v>353806.65</v>
      </c>
      <c r="I24" s="15" t="s">
        <v>125</v>
      </c>
      <c r="J24" s="15" t="s">
        <v>5</v>
      </c>
      <c r="P24" s="56"/>
    </row>
    <row r="25" spans="1:16" ht="17.45" customHeight="1" x14ac:dyDescent="0.35">
      <c r="A25" s="95"/>
      <c r="B25" s="273" t="s">
        <v>184</v>
      </c>
      <c r="C25" s="106">
        <v>950.46</v>
      </c>
      <c r="D25" s="107">
        <v>39.409999999999997</v>
      </c>
      <c r="E25" s="103">
        <v>0</v>
      </c>
      <c r="F25" s="103">
        <v>989.87</v>
      </c>
      <c r="G25" s="104">
        <v>820730.91299999994</v>
      </c>
      <c r="I25" s="15" t="s">
        <v>125</v>
      </c>
      <c r="J25" s="15" t="s">
        <v>37</v>
      </c>
      <c r="P25" s="56"/>
    </row>
    <row r="26" spans="1:16" ht="17.45" customHeight="1" x14ac:dyDescent="0.35">
      <c r="A26" s="108" t="s">
        <v>113</v>
      </c>
      <c r="B26" s="177" t="s">
        <v>314</v>
      </c>
      <c r="C26" s="105">
        <v>2011.61</v>
      </c>
      <c r="D26" s="109">
        <v>279.39</v>
      </c>
      <c r="E26" s="110">
        <v>0</v>
      </c>
      <c r="F26" s="110">
        <v>2291</v>
      </c>
      <c r="G26" s="111">
        <v>193726.96</v>
      </c>
      <c r="I26" s="15" t="s">
        <v>126</v>
      </c>
      <c r="J26" s="15" t="s">
        <v>5</v>
      </c>
      <c r="P26" s="56"/>
    </row>
    <row r="27" spans="1:16" ht="17.45" customHeight="1" x14ac:dyDescent="0.35">
      <c r="A27" s="95"/>
      <c r="B27" s="273" t="s">
        <v>184</v>
      </c>
      <c r="C27" s="106">
        <v>0</v>
      </c>
      <c r="D27" s="107">
        <v>0</v>
      </c>
      <c r="E27" s="103">
        <v>0</v>
      </c>
      <c r="F27" s="103">
        <v>0</v>
      </c>
      <c r="G27" s="104">
        <v>0</v>
      </c>
      <c r="I27" s="15" t="s">
        <v>126</v>
      </c>
      <c r="J27" s="15" t="s">
        <v>37</v>
      </c>
      <c r="P27" s="56"/>
    </row>
    <row r="28" spans="1:16" ht="17.45" customHeight="1" x14ac:dyDescent="0.35">
      <c r="A28" s="108" t="s">
        <v>94</v>
      </c>
      <c r="B28" s="177" t="s">
        <v>314</v>
      </c>
      <c r="C28" s="105">
        <v>200.21</v>
      </c>
      <c r="D28" s="109">
        <v>3.39</v>
      </c>
      <c r="E28" s="110">
        <v>0</v>
      </c>
      <c r="F28" s="110">
        <v>203.6</v>
      </c>
      <c r="G28" s="111">
        <v>775186.64</v>
      </c>
      <c r="I28" s="15" t="s">
        <v>127</v>
      </c>
      <c r="J28" s="15" t="s">
        <v>5</v>
      </c>
      <c r="P28" s="56"/>
    </row>
    <row r="29" spans="1:16" ht="17.45" customHeight="1" x14ac:dyDescent="0.35">
      <c r="A29" s="95"/>
      <c r="B29" s="273" t="s">
        <v>184</v>
      </c>
      <c r="C29" s="106">
        <v>3.86</v>
      </c>
      <c r="D29" s="107">
        <v>0</v>
      </c>
      <c r="E29" s="103">
        <v>0</v>
      </c>
      <c r="F29" s="103">
        <v>3.86</v>
      </c>
      <c r="G29" s="104">
        <v>17570.603999999999</v>
      </c>
      <c r="I29" s="15" t="s">
        <v>127</v>
      </c>
      <c r="J29" s="15" t="s">
        <v>37</v>
      </c>
      <c r="P29" s="56"/>
    </row>
    <row r="30" spans="1:16" ht="17.45" customHeight="1" x14ac:dyDescent="0.35">
      <c r="A30" s="108" t="s">
        <v>95</v>
      </c>
      <c r="B30" s="177" t="s">
        <v>314</v>
      </c>
      <c r="C30" s="105">
        <v>83.01</v>
      </c>
      <c r="D30" s="109">
        <v>15.48</v>
      </c>
      <c r="E30" s="110">
        <v>0</v>
      </c>
      <c r="F30" s="110">
        <v>98.49</v>
      </c>
      <c r="G30" s="111">
        <v>374990.826</v>
      </c>
      <c r="I30" s="15" t="s">
        <v>128</v>
      </c>
      <c r="J30" s="15" t="s">
        <v>5</v>
      </c>
      <c r="P30" s="56"/>
    </row>
    <row r="31" spans="1:16" ht="17.45" customHeight="1" x14ac:dyDescent="0.35">
      <c r="A31" s="95"/>
      <c r="B31" s="273" t="s">
        <v>184</v>
      </c>
      <c r="C31" s="106">
        <v>0</v>
      </c>
      <c r="D31" s="107">
        <v>0</v>
      </c>
      <c r="E31" s="103">
        <v>0</v>
      </c>
      <c r="F31" s="103">
        <v>0</v>
      </c>
      <c r="G31" s="104">
        <v>0</v>
      </c>
      <c r="I31" s="15" t="s">
        <v>128</v>
      </c>
      <c r="J31" s="15" t="s">
        <v>37</v>
      </c>
      <c r="P31" s="56"/>
    </row>
    <row r="32" spans="1:16" ht="17.45" customHeight="1" x14ac:dyDescent="0.35">
      <c r="A32" s="108" t="s">
        <v>114</v>
      </c>
      <c r="B32" s="177" t="s">
        <v>314</v>
      </c>
      <c r="C32" s="105">
        <v>6579.46</v>
      </c>
      <c r="D32" s="109">
        <v>268.2</v>
      </c>
      <c r="E32" s="110">
        <v>0</v>
      </c>
      <c r="F32" s="110">
        <v>6847.66</v>
      </c>
      <c r="G32" s="111">
        <v>579038.13</v>
      </c>
      <c r="I32" s="15" t="s">
        <v>129</v>
      </c>
      <c r="J32" s="15" t="s">
        <v>5</v>
      </c>
      <c r="P32" s="56"/>
    </row>
    <row r="33" spans="1:16" ht="17.45" customHeight="1" x14ac:dyDescent="0.35">
      <c r="A33" s="95"/>
      <c r="B33" s="273" t="s">
        <v>184</v>
      </c>
      <c r="C33" s="106">
        <v>1512.35</v>
      </c>
      <c r="D33" s="107">
        <v>22.08</v>
      </c>
      <c r="E33" s="103">
        <v>0</v>
      </c>
      <c r="F33" s="103">
        <v>1534.43</v>
      </c>
      <c r="G33" s="104">
        <v>1272241.946</v>
      </c>
      <c r="I33" s="15" t="s">
        <v>129</v>
      </c>
      <c r="J33" s="15" t="s">
        <v>37</v>
      </c>
      <c r="N33" s="26"/>
      <c r="P33" s="56"/>
    </row>
    <row r="34" spans="1:16" ht="17.45" customHeight="1" x14ac:dyDescent="0.35">
      <c r="A34" s="108" t="s">
        <v>196</v>
      </c>
      <c r="B34" s="177" t="s">
        <v>314</v>
      </c>
      <c r="C34" s="105">
        <v>681.63</v>
      </c>
      <c r="D34" s="109">
        <v>10.79</v>
      </c>
      <c r="E34" s="110">
        <v>0</v>
      </c>
      <c r="F34" s="110">
        <v>692.42</v>
      </c>
      <c r="G34" s="111">
        <v>942355.92299999995</v>
      </c>
      <c r="I34" s="15" t="s">
        <v>130</v>
      </c>
      <c r="J34" s="15" t="s">
        <v>5</v>
      </c>
    </row>
    <row r="35" spans="1:16" ht="17.45" customHeight="1" x14ac:dyDescent="0.35">
      <c r="A35" s="95"/>
      <c r="B35" s="273" t="s">
        <v>184</v>
      </c>
      <c r="C35" s="106">
        <v>36.049999999999997</v>
      </c>
      <c r="D35" s="107">
        <v>0</v>
      </c>
      <c r="E35" s="103">
        <v>0</v>
      </c>
      <c r="F35" s="103">
        <v>36.049999999999997</v>
      </c>
      <c r="G35" s="104">
        <v>75904.357000000004</v>
      </c>
      <c r="I35" s="15" t="s">
        <v>130</v>
      </c>
      <c r="J35" s="15" t="s">
        <v>37</v>
      </c>
    </row>
    <row r="36" spans="1:16" ht="17.45" customHeight="1" x14ac:dyDescent="0.35">
      <c r="A36" s="108" t="s">
        <v>89</v>
      </c>
      <c r="B36" s="177" t="s">
        <v>314</v>
      </c>
      <c r="C36" s="105">
        <v>3928.19</v>
      </c>
      <c r="D36" s="109">
        <v>106</v>
      </c>
      <c r="E36" s="110">
        <v>0</v>
      </c>
      <c r="F36" s="110">
        <v>4034.19</v>
      </c>
      <c r="G36" s="111">
        <v>5490371.2220000001</v>
      </c>
      <c r="I36" s="15" t="s">
        <v>131</v>
      </c>
      <c r="J36" s="15" t="s">
        <v>5</v>
      </c>
    </row>
    <row r="37" spans="1:16" ht="17.45" customHeight="1" x14ac:dyDescent="0.35">
      <c r="A37" s="95"/>
      <c r="B37" s="273" t="s">
        <v>184</v>
      </c>
      <c r="C37" s="106">
        <v>149.74</v>
      </c>
      <c r="D37" s="107">
        <v>10.220000000000001</v>
      </c>
      <c r="E37" s="103">
        <v>0</v>
      </c>
      <c r="F37" s="103">
        <v>159.96</v>
      </c>
      <c r="G37" s="104">
        <v>336800.57900000003</v>
      </c>
      <c r="I37" s="15" t="s">
        <v>131</v>
      </c>
      <c r="J37" s="15" t="s">
        <v>37</v>
      </c>
    </row>
    <row r="38" spans="1:16" ht="17.45" customHeight="1" x14ac:dyDescent="0.35">
      <c r="A38" s="108" t="s">
        <v>91</v>
      </c>
      <c r="B38" s="177" t="s">
        <v>314</v>
      </c>
      <c r="C38" s="105">
        <v>653.35</v>
      </c>
      <c r="D38" s="109">
        <v>43.9</v>
      </c>
      <c r="E38" s="110">
        <v>0</v>
      </c>
      <c r="F38" s="110">
        <v>697.25</v>
      </c>
      <c r="G38" s="111">
        <v>948929.36</v>
      </c>
      <c r="I38" s="15" t="s">
        <v>132</v>
      </c>
      <c r="J38" s="15" t="s">
        <v>5</v>
      </c>
    </row>
    <row r="39" spans="1:16" ht="17.45" customHeight="1" x14ac:dyDescent="0.35">
      <c r="A39" s="91"/>
      <c r="B39" s="273" t="s">
        <v>184</v>
      </c>
      <c r="C39" s="112">
        <v>10.52</v>
      </c>
      <c r="D39" s="113">
        <v>0</v>
      </c>
      <c r="E39" s="114">
        <v>0</v>
      </c>
      <c r="F39" s="114">
        <v>10.52</v>
      </c>
      <c r="G39" s="115">
        <v>22150.175999999999</v>
      </c>
      <c r="I39" s="15" t="s">
        <v>132</v>
      </c>
      <c r="J39" s="15" t="s">
        <v>37</v>
      </c>
    </row>
    <row r="40" spans="1:16" ht="17.45" customHeight="1" x14ac:dyDescent="0.35">
      <c r="A40" s="108" t="s">
        <v>92</v>
      </c>
      <c r="B40" s="177" t="s">
        <v>314</v>
      </c>
      <c r="C40" s="105">
        <v>1654.79</v>
      </c>
      <c r="D40" s="109">
        <v>42.21</v>
      </c>
      <c r="E40" s="110">
        <v>0</v>
      </c>
      <c r="F40" s="110">
        <v>1697</v>
      </c>
      <c r="G40" s="111">
        <v>504518.1</v>
      </c>
      <c r="I40" s="15" t="s">
        <v>133</v>
      </c>
      <c r="J40" s="15" t="s">
        <v>5</v>
      </c>
    </row>
    <row r="41" spans="1:16" ht="17.45" customHeight="1" thickBot="1" x14ac:dyDescent="0.4">
      <c r="A41" s="91"/>
      <c r="B41" s="324" t="s">
        <v>184</v>
      </c>
      <c r="C41" s="112">
        <v>801.18</v>
      </c>
      <c r="D41" s="113">
        <v>5.7</v>
      </c>
      <c r="E41" s="114">
        <v>0</v>
      </c>
      <c r="F41" s="114">
        <v>806.88</v>
      </c>
      <c r="G41" s="115">
        <v>840655.99699999997</v>
      </c>
      <c r="I41" s="15" t="s">
        <v>133</v>
      </c>
      <c r="J41" s="15" t="s">
        <v>37</v>
      </c>
    </row>
    <row r="42" spans="1:16" ht="17.45" customHeight="1" thickTop="1" x14ac:dyDescent="0.35">
      <c r="A42" s="116" t="s">
        <v>300</v>
      </c>
      <c r="B42" s="323" t="s">
        <v>314</v>
      </c>
      <c r="C42" s="117">
        <v>78343.22</v>
      </c>
      <c r="D42" s="118">
        <v>4651.63</v>
      </c>
      <c r="E42" s="119">
        <v>0</v>
      </c>
      <c r="F42" s="120">
        <v>81880.34</v>
      </c>
      <c r="G42" s="121">
        <v>24648082.748</v>
      </c>
      <c r="I42" s="15" t="s">
        <v>135</v>
      </c>
      <c r="J42" s="15" t="s">
        <v>5</v>
      </c>
    </row>
    <row r="43" spans="1:16" ht="17.45" customHeight="1" x14ac:dyDescent="0.35">
      <c r="A43" s="122"/>
      <c r="B43" s="274" t="s">
        <v>184</v>
      </c>
      <c r="C43" s="123">
        <v>7039.03</v>
      </c>
      <c r="D43" s="124">
        <v>159.16</v>
      </c>
      <c r="E43" s="125">
        <v>0</v>
      </c>
      <c r="F43" s="125">
        <v>7198.19</v>
      </c>
      <c r="G43" s="126">
        <v>6897042.0920000002</v>
      </c>
      <c r="I43" s="15" t="s">
        <v>135</v>
      </c>
      <c r="J43" s="15" t="s">
        <v>37</v>
      </c>
    </row>
    <row r="44" spans="1:16" ht="17.45" customHeight="1" x14ac:dyDescent="0.35">
      <c r="A44" s="122"/>
      <c r="B44" s="275" t="s">
        <v>3</v>
      </c>
      <c r="C44" s="128">
        <v>85382.25</v>
      </c>
      <c r="D44" s="129">
        <v>4810.79</v>
      </c>
      <c r="E44" s="130">
        <v>0</v>
      </c>
      <c r="F44" s="130">
        <v>89078.53</v>
      </c>
      <c r="G44" s="131">
        <v>31545129</v>
      </c>
      <c r="I44" s="15" t="s">
        <v>135</v>
      </c>
      <c r="J44" s="15" t="s">
        <v>135</v>
      </c>
    </row>
    <row r="46" spans="1:16" hidden="1" x14ac:dyDescent="0.35">
      <c r="A46" s="13" t="s">
        <v>134</v>
      </c>
      <c r="B46" s="13"/>
      <c r="C46" s="15" t="s">
        <v>2</v>
      </c>
      <c r="D46" s="15" t="s">
        <v>1</v>
      </c>
      <c r="E46" s="15" t="s">
        <v>135</v>
      </c>
      <c r="F46" s="15" t="s">
        <v>135</v>
      </c>
      <c r="G46" s="15" t="s">
        <v>135</v>
      </c>
    </row>
    <row r="47" spans="1:16" hidden="1" x14ac:dyDescent="0.35">
      <c r="C47" s="15" t="s">
        <v>193</v>
      </c>
      <c r="D47" s="15" t="s">
        <v>193</v>
      </c>
      <c r="E47" s="15" t="s">
        <v>320</v>
      </c>
      <c r="F47" s="15" t="s">
        <v>189</v>
      </c>
      <c r="G47" s="15" t="s">
        <v>335</v>
      </c>
    </row>
  </sheetData>
  <sheetProtection password="83AF" sheet="1" objects="1" scenarios="1"/>
  <conditionalFormatting sqref="C6:G44">
    <cfRule type="cellIs" dxfId="3" priority="29" operator="equal">
      <formula>0</formula>
    </cfRule>
  </conditionalFormatting>
  <pageMargins left="0.70866141732283472" right="0.70866141732283472" top="0.74803149606299213" bottom="0.74803149606299213" header="0.31496062992125984" footer="0.31496062992125984"/>
  <pageSetup paperSize="9" scale="53" orientation="portrait" r:id="rId1"/>
  <headerFooter scaleWithDoc="0">
    <oddHeader>&amp;LPage &amp;P&amp;R&amp;F</oddHeader>
    <oddFooter>&amp;R&amp;A</oddFooter>
  </headerFooter>
  <ignoredErrors>
    <ignoredError sqref="G4:H4 G1 D4 B4 G2:H2" unlocked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39"/>
  <sheetViews>
    <sheetView showGridLines="0" zoomScaleNormal="100" workbookViewId="0"/>
  </sheetViews>
  <sheetFormatPr defaultColWidth="9.140625" defaultRowHeight="13.15" x14ac:dyDescent="0.35"/>
  <cols>
    <col min="1" max="1" width="41.140625" style="6" customWidth="1"/>
    <col min="2" max="5" width="20.42578125" style="6" customWidth="1"/>
    <col min="6" max="7" width="20" style="6" customWidth="1"/>
    <col min="8" max="8" width="9.140625" style="6"/>
    <col min="9" max="9" width="14" style="6" hidden="1" bestFit="1" customWidth="1"/>
    <col min="10" max="11" width="9.140625" style="6" customWidth="1"/>
    <col min="12" max="16384" width="9.140625" style="6"/>
  </cols>
  <sheetData>
    <row r="1" spans="1:11" ht="27" customHeight="1" x14ac:dyDescent="0.35">
      <c r="A1" s="57" t="s">
        <v>336</v>
      </c>
      <c r="G1" s="21"/>
    </row>
    <row r="2" spans="1:11" ht="21.95" customHeight="1" x14ac:dyDescent="0.35">
      <c r="A2" s="58" t="str">
        <f>A_Summary!I21</f>
        <v>Providers registered in the 'Approved (fee cap)' category on 19 June 2024 (UKPRN: ALL)</v>
      </c>
      <c r="B2" s="58"/>
      <c r="C2" s="58"/>
      <c r="D2" s="58"/>
      <c r="E2" s="58"/>
    </row>
    <row r="3" spans="1:11" ht="21.95" customHeight="1" x14ac:dyDescent="0.35">
      <c r="A3" s="5" t="s">
        <v>337</v>
      </c>
      <c r="B3" s="58"/>
      <c r="C3" s="58"/>
      <c r="D3" s="58"/>
      <c r="E3" s="58"/>
    </row>
    <row r="4" spans="1:11" ht="36" customHeight="1" x14ac:dyDescent="0.5">
      <c r="A4" s="84" t="s">
        <v>237</v>
      </c>
      <c r="K4" s="7"/>
    </row>
    <row r="5" spans="1:11" ht="61.5" customHeight="1" x14ac:dyDescent="0.35">
      <c r="A5" s="172" t="s">
        <v>104</v>
      </c>
      <c r="B5" s="165" t="s">
        <v>295</v>
      </c>
      <c r="C5" s="163" t="s">
        <v>296</v>
      </c>
      <c r="D5" s="170" t="s">
        <v>297</v>
      </c>
      <c r="E5" s="171" t="s">
        <v>298</v>
      </c>
      <c r="F5" s="165" t="s">
        <v>205</v>
      </c>
      <c r="G5" s="163" t="s">
        <v>206</v>
      </c>
      <c r="I5" s="24" t="s">
        <v>107</v>
      </c>
    </row>
    <row r="6" spans="1:11" s="72" customFormat="1" ht="17.45" customHeight="1" x14ac:dyDescent="0.35">
      <c r="A6" s="178" t="s">
        <v>356</v>
      </c>
      <c r="B6" s="183">
        <v>3997</v>
      </c>
      <c r="C6" s="184">
        <v>31</v>
      </c>
      <c r="D6" s="185">
        <v>956</v>
      </c>
      <c r="E6" s="186">
        <v>3</v>
      </c>
      <c r="F6" s="185">
        <v>4987</v>
      </c>
      <c r="G6" s="185">
        <v>11544905</v>
      </c>
      <c r="I6" s="54" t="s">
        <v>228</v>
      </c>
    </row>
    <row r="7" spans="1:11" s="72" customFormat="1" ht="17.45" customHeight="1" thickBot="1" x14ac:dyDescent="0.4">
      <c r="A7" s="179" t="s">
        <v>227</v>
      </c>
      <c r="B7" s="187">
        <v>3822</v>
      </c>
      <c r="C7" s="188">
        <v>69</v>
      </c>
      <c r="D7" s="189">
        <v>0</v>
      </c>
      <c r="E7" s="190">
        <v>0</v>
      </c>
      <c r="F7" s="191">
        <v>3891</v>
      </c>
      <c r="G7" s="191">
        <v>9007665</v>
      </c>
      <c r="I7" s="54" t="s">
        <v>229</v>
      </c>
    </row>
    <row r="8" spans="1:11" s="72" customFormat="1" ht="17.45" customHeight="1" thickTop="1" x14ac:dyDescent="0.35">
      <c r="A8" s="180" t="s">
        <v>3</v>
      </c>
      <c r="B8" s="132">
        <v>7819</v>
      </c>
      <c r="C8" s="133">
        <v>100</v>
      </c>
      <c r="D8" s="134">
        <v>956</v>
      </c>
      <c r="E8" s="135">
        <v>3</v>
      </c>
      <c r="F8" s="132">
        <v>8878</v>
      </c>
      <c r="G8" s="133">
        <v>20552570</v>
      </c>
      <c r="I8" s="54" t="s">
        <v>135</v>
      </c>
    </row>
    <row r="9" spans="1:11" ht="13.5" x14ac:dyDescent="0.4">
      <c r="A9" s="12"/>
      <c r="B9" s="55"/>
      <c r="C9" s="55"/>
      <c r="D9" s="55"/>
      <c r="E9" s="55"/>
      <c r="F9" s="55"/>
      <c r="G9" s="10"/>
      <c r="I9" s="17"/>
    </row>
    <row r="10" spans="1:11" ht="13.5" x14ac:dyDescent="0.4">
      <c r="A10" s="12"/>
      <c r="B10" s="52"/>
      <c r="C10" s="52"/>
      <c r="D10" s="52"/>
      <c r="E10" s="52"/>
      <c r="F10" s="52"/>
      <c r="G10" s="53"/>
    </row>
    <row r="11" spans="1:11" hidden="1" x14ac:dyDescent="0.35">
      <c r="A11" s="25" t="s">
        <v>134</v>
      </c>
      <c r="B11" s="23" t="s">
        <v>2</v>
      </c>
      <c r="C11" s="23" t="s">
        <v>2</v>
      </c>
      <c r="D11" s="23" t="s">
        <v>13</v>
      </c>
      <c r="E11" s="23" t="s">
        <v>13</v>
      </c>
      <c r="F11" s="23" t="s">
        <v>135</v>
      </c>
      <c r="G11" s="23" t="s">
        <v>135</v>
      </c>
    </row>
    <row r="12" spans="1:11" hidden="1" x14ac:dyDescent="0.35">
      <c r="B12" s="23" t="s">
        <v>40</v>
      </c>
      <c r="C12" s="23" t="s">
        <v>136</v>
      </c>
      <c r="D12" s="23" t="s">
        <v>40</v>
      </c>
      <c r="E12" s="23" t="s">
        <v>136</v>
      </c>
      <c r="F12" s="23" t="s">
        <v>208</v>
      </c>
      <c r="G12" s="23" t="s">
        <v>338</v>
      </c>
    </row>
    <row r="16" spans="1:11" x14ac:dyDescent="0.35">
      <c r="A16"/>
      <c r="B16"/>
      <c r="C16"/>
      <c r="D16"/>
      <c r="E16"/>
      <c r="F16"/>
      <c r="G16"/>
      <c r="H16"/>
      <c r="I16"/>
      <c r="J16"/>
    </row>
    <row r="17" spans="1:10" x14ac:dyDescent="0.35">
      <c r="A17"/>
      <c r="B17"/>
      <c r="C17"/>
      <c r="D17"/>
      <c r="E17"/>
      <c r="F17"/>
      <c r="G17"/>
      <c r="H17"/>
      <c r="I17"/>
      <c r="J17"/>
    </row>
    <row r="18" spans="1:10" customFormat="1" ht="12.4" x14ac:dyDescent="0.35"/>
    <row r="19" spans="1:10" customFormat="1" ht="12.4" x14ac:dyDescent="0.35"/>
    <row r="20" spans="1:10" customFormat="1" ht="12.4" x14ac:dyDescent="0.35"/>
    <row r="21" spans="1:10" customFormat="1" ht="12.4" x14ac:dyDescent="0.35"/>
    <row r="22" spans="1:10" x14ac:dyDescent="0.35">
      <c r="A22"/>
      <c r="B22"/>
      <c r="C22"/>
      <c r="D22"/>
      <c r="E22"/>
      <c r="F22"/>
      <c r="G22"/>
      <c r="H22"/>
      <c r="I22"/>
      <c r="J22"/>
    </row>
    <row r="23" spans="1:10" x14ac:dyDescent="0.35">
      <c r="A23"/>
      <c r="B23"/>
      <c r="C23"/>
      <c r="D23"/>
      <c r="E23"/>
      <c r="F23"/>
      <c r="G23"/>
      <c r="H23"/>
      <c r="I23"/>
      <c r="J23"/>
    </row>
    <row r="24" spans="1:10" x14ac:dyDescent="0.35">
      <c r="A24"/>
      <c r="B24"/>
      <c r="C24"/>
      <c r="D24"/>
      <c r="E24"/>
      <c r="F24"/>
      <c r="G24"/>
      <c r="H24"/>
      <c r="I24"/>
      <c r="J24"/>
    </row>
    <row r="25" spans="1:10" x14ac:dyDescent="0.35">
      <c r="A25"/>
      <c r="B25"/>
      <c r="C25"/>
      <c r="D25"/>
      <c r="E25"/>
      <c r="F25"/>
      <c r="G25"/>
      <c r="H25"/>
      <c r="I25"/>
      <c r="J25"/>
    </row>
    <row r="26" spans="1:10" x14ac:dyDescent="0.35">
      <c r="A26"/>
      <c r="B26"/>
      <c r="C26"/>
      <c r="D26"/>
      <c r="E26"/>
      <c r="F26"/>
      <c r="G26"/>
      <c r="H26"/>
      <c r="I26"/>
      <c r="J26"/>
    </row>
    <row r="27" spans="1:10" x14ac:dyDescent="0.35">
      <c r="A27"/>
      <c r="B27"/>
      <c r="C27"/>
      <c r="D27"/>
      <c r="E27"/>
      <c r="F27"/>
      <c r="G27"/>
      <c r="H27"/>
      <c r="I27"/>
      <c r="J27"/>
    </row>
    <row r="28" spans="1:10" x14ac:dyDescent="0.35">
      <c r="A28"/>
      <c r="B28"/>
      <c r="C28"/>
      <c r="D28"/>
      <c r="E28"/>
      <c r="F28"/>
      <c r="G28"/>
      <c r="H28"/>
      <c r="I28"/>
      <c r="J28"/>
    </row>
    <row r="29" spans="1:10" x14ac:dyDescent="0.35">
      <c r="A29"/>
      <c r="B29"/>
      <c r="C29"/>
      <c r="D29"/>
      <c r="E29"/>
      <c r="F29"/>
      <c r="G29"/>
      <c r="H29"/>
      <c r="I29"/>
      <c r="J29"/>
    </row>
    <row r="30" spans="1:10" x14ac:dyDescent="0.35">
      <c r="A30"/>
      <c r="B30"/>
      <c r="C30"/>
      <c r="D30"/>
      <c r="E30"/>
      <c r="F30"/>
      <c r="G30"/>
      <c r="H30"/>
      <c r="I30"/>
      <c r="J30"/>
    </row>
    <row r="31" spans="1:10" x14ac:dyDescent="0.35">
      <c r="A31"/>
      <c r="B31"/>
      <c r="C31"/>
      <c r="D31"/>
      <c r="E31"/>
      <c r="F31"/>
      <c r="G31"/>
      <c r="H31"/>
      <c r="I31"/>
      <c r="J31"/>
    </row>
    <row r="32" spans="1:10" x14ac:dyDescent="0.35">
      <c r="A32"/>
      <c r="B32"/>
      <c r="C32"/>
      <c r="D32"/>
      <c r="E32"/>
      <c r="F32"/>
      <c r="G32"/>
      <c r="H32"/>
      <c r="I32"/>
      <c r="J32"/>
    </row>
    <row r="33" spans="1:10" x14ac:dyDescent="0.35">
      <c r="A33"/>
      <c r="B33"/>
      <c r="C33"/>
      <c r="D33"/>
      <c r="E33"/>
      <c r="F33"/>
      <c r="G33"/>
      <c r="H33"/>
      <c r="I33"/>
      <c r="J33"/>
    </row>
    <row r="34" spans="1:10" x14ac:dyDescent="0.35">
      <c r="A34"/>
      <c r="B34"/>
      <c r="C34"/>
      <c r="D34"/>
      <c r="E34"/>
      <c r="F34"/>
      <c r="G34"/>
      <c r="H34"/>
      <c r="I34"/>
      <c r="J34"/>
    </row>
    <row r="35" spans="1:10" x14ac:dyDescent="0.35">
      <c r="A35"/>
      <c r="B35"/>
      <c r="C35"/>
      <c r="D35"/>
      <c r="E35"/>
      <c r="F35"/>
      <c r="G35"/>
      <c r="H35"/>
      <c r="I35"/>
      <c r="J35"/>
    </row>
    <row r="36" spans="1:10" x14ac:dyDescent="0.35">
      <c r="A36"/>
      <c r="B36"/>
      <c r="C36"/>
      <c r="D36"/>
      <c r="E36"/>
      <c r="F36"/>
      <c r="G36"/>
      <c r="H36"/>
      <c r="I36"/>
      <c r="J36"/>
    </row>
    <row r="37" spans="1:10" x14ac:dyDescent="0.35">
      <c r="A37"/>
      <c r="B37"/>
      <c r="C37"/>
      <c r="D37"/>
      <c r="E37"/>
      <c r="F37"/>
      <c r="G37"/>
      <c r="H37"/>
      <c r="I37"/>
      <c r="J37"/>
    </row>
    <row r="38" spans="1:10" x14ac:dyDescent="0.35">
      <c r="A38"/>
      <c r="B38"/>
      <c r="C38"/>
      <c r="D38"/>
      <c r="E38"/>
      <c r="F38"/>
      <c r="G38"/>
      <c r="H38"/>
      <c r="I38"/>
      <c r="J38"/>
    </row>
    <row r="39" spans="1:10" x14ac:dyDescent="0.35">
      <c r="A39"/>
      <c r="B39"/>
      <c r="C39"/>
      <c r="D39"/>
      <c r="E39"/>
      <c r="F39"/>
      <c r="G39"/>
      <c r="H39"/>
      <c r="I39"/>
      <c r="J39"/>
    </row>
  </sheetData>
  <sheetProtection password="83AF" sheet="1" objects="1" scenarios="1"/>
  <conditionalFormatting sqref="B6:G8">
    <cfRule type="cellIs" dxfId="2" priority="1" operator="equal">
      <formula>0</formula>
    </cfRule>
  </conditionalFormatting>
  <pageMargins left="0.70866141732283472" right="0.70866141732283472" top="0.74803149606299213" bottom="0.74803149606299213" header="0.31496062992125984" footer="0.31496062992125984"/>
  <pageSetup paperSize="9" scale="51" orientation="portrait" r:id="rId1"/>
  <headerFooter scaleWithDoc="0">
    <oddHeader>&amp;LPage &amp;P&amp;R&amp;F</oddHeader>
    <oddFooter>&amp;R&amp;A</oddFooter>
  </headerFooter>
  <ignoredErrors>
    <ignoredError sqref="F2:G2 B4:G4 F1"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sheetPr>
  <dimension ref="A1:T145"/>
  <sheetViews>
    <sheetView showGridLines="0" zoomScaleNormal="100" zoomScaleSheetLayoutView="40" workbookViewId="0"/>
  </sheetViews>
  <sheetFormatPr defaultColWidth="9.140625" defaultRowHeight="13.15" x14ac:dyDescent="0.35"/>
  <cols>
    <col min="1" max="1" width="18" style="6" customWidth="1"/>
    <col min="2" max="2" width="33.5703125" style="6" customWidth="1"/>
    <col min="3" max="3" width="22" style="6" customWidth="1"/>
    <col min="4" max="4" width="13.140625" style="6" customWidth="1"/>
    <col min="5" max="11" width="23.5703125" style="6" customWidth="1"/>
    <col min="12" max="12" width="13.5703125" style="6" customWidth="1"/>
    <col min="13" max="13" width="11.140625" style="6" hidden="1" customWidth="1"/>
    <col min="14" max="14" width="8.28515625" style="6" hidden="1" customWidth="1"/>
    <col min="15" max="15" width="10.42578125" style="6" hidden="1" customWidth="1"/>
    <col min="16" max="16" width="8.85546875" style="6" hidden="1" customWidth="1"/>
    <col min="17" max="19" width="9.140625" style="6" customWidth="1"/>
    <col min="20" max="20" width="9.140625" style="6" hidden="1" customWidth="1"/>
    <col min="21" max="21" width="9.140625" style="6" customWidth="1"/>
    <col min="22" max="16384" width="9.140625" style="6"/>
  </cols>
  <sheetData>
    <row r="1" spans="1:20" ht="27" customHeight="1" x14ac:dyDescent="0.35">
      <c r="A1" s="57" t="s">
        <v>339</v>
      </c>
      <c r="I1" s="21"/>
      <c r="J1" s="21"/>
      <c r="K1" s="21"/>
    </row>
    <row r="2" spans="1:20" ht="21.95" customHeight="1" x14ac:dyDescent="0.35">
      <c r="A2" s="58" t="str">
        <f>A_Summary!I21</f>
        <v>Providers registered in the 'Approved (fee cap)' category on 19 June 2024 (UKPRN: ALL)</v>
      </c>
      <c r="B2" s="58"/>
      <c r="C2" s="58"/>
      <c r="D2" s="58"/>
      <c r="E2" s="58"/>
      <c r="F2" s="58"/>
      <c r="G2" s="58"/>
      <c r="H2" s="58"/>
    </row>
    <row r="3" spans="1:20" ht="21.95" customHeight="1" x14ac:dyDescent="0.35">
      <c r="A3" s="5" t="s">
        <v>371</v>
      </c>
      <c r="B3" s="58"/>
      <c r="C3" s="58"/>
      <c r="D3" s="58"/>
      <c r="E3" s="58"/>
      <c r="F3" s="58"/>
      <c r="G3" s="58"/>
      <c r="H3" s="58"/>
    </row>
    <row r="4" spans="1:20" ht="36" customHeight="1" x14ac:dyDescent="0.5">
      <c r="A4" s="84" t="s">
        <v>238</v>
      </c>
    </row>
    <row r="5" spans="1:20" s="22" customFormat="1" ht="81.75" customHeight="1" x14ac:dyDescent="0.35">
      <c r="A5" s="164" t="s">
        <v>12</v>
      </c>
      <c r="B5" s="164" t="s">
        <v>0</v>
      </c>
      <c r="C5" s="164" t="s">
        <v>4</v>
      </c>
      <c r="D5" s="173" t="s">
        <v>9</v>
      </c>
      <c r="E5" s="165" t="s">
        <v>289</v>
      </c>
      <c r="F5" s="163" t="s">
        <v>224</v>
      </c>
      <c r="G5" s="163" t="s">
        <v>225</v>
      </c>
      <c r="H5" s="171" t="s">
        <v>340</v>
      </c>
      <c r="I5" s="174" t="s">
        <v>44</v>
      </c>
      <c r="J5" s="175" t="s">
        <v>39</v>
      </c>
      <c r="K5" s="175" t="s">
        <v>181</v>
      </c>
      <c r="L5" s="46"/>
      <c r="M5" s="13" t="s">
        <v>33</v>
      </c>
      <c r="N5" s="13" t="s">
        <v>34</v>
      </c>
      <c r="O5" s="13" t="s">
        <v>35</v>
      </c>
      <c r="P5" s="13" t="s">
        <v>36</v>
      </c>
    </row>
    <row r="6" spans="1:20" s="72" customFormat="1" ht="17.45" customHeight="1" x14ac:dyDescent="0.35">
      <c r="A6" s="192" t="s">
        <v>6</v>
      </c>
      <c r="B6" s="192" t="s">
        <v>173</v>
      </c>
      <c r="C6" s="192" t="str">
        <f>$T$18</f>
        <v>UG (Level 4 and 5)</v>
      </c>
      <c r="D6" s="77" t="s">
        <v>11</v>
      </c>
      <c r="E6" s="193">
        <v>151.33000000000001</v>
      </c>
      <c r="F6" s="212">
        <v>0</v>
      </c>
      <c r="G6" s="194">
        <v>0</v>
      </c>
      <c r="H6" s="195">
        <v>151.33000000000001</v>
      </c>
      <c r="I6" s="392">
        <v>0</v>
      </c>
      <c r="J6" s="393">
        <v>0</v>
      </c>
      <c r="K6" s="393">
        <v>0</v>
      </c>
      <c r="M6" s="15" t="s">
        <v>6</v>
      </c>
      <c r="N6" s="15" t="s">
        <v>2</v>
      </c>
      <c r="O6" s="15" t="s">
        <v>319</v>
      </c>
      <c r="P6" s="15" t="s">
        <v>29</v>
      </c>
      <c r="T6" s="73" t="s">
        <v>60</v>
      </c>
    </row>
    <row r="7" spans="1:20" s="72" customFormat="1" ht="17.45" customHeight="1" x14ac:dyDescent="0.35">
      <c r="A7" s="71"/>
      <c r="B7" s="71"/>
      <c r="C7" s="78"/>
      <c r="D7" s="196" t="s">
        <v>10</v>
      </c>
      <c r="E7" s="197">
        <v>0</v>
      </c>
      <c r="F7" s="198">
        <v>0</v>
      </c>
      <c r="G7" s="199">
        <v>0</v>
      </c>
      <c r="H7" s="200">
        <v>0</v>
      </c>
      <c r="I7" s="394">
        <v>0</v>
      </c>
      <c r="J7" s="394">
        <v>0</v>
      </c>
      <c r="K7" s="394">
        <v>0</v>
      </c>
      <c r="M7" s="15" t="s">
        <v>6</v>
      </c>
      <c r="N7" s="15" t="s">
        <v>2</v>
      </c>
      <c r="O7" s="15" t="s">
        <v>319</v>
      </c>
      <c r="P7" s="15" t="s">
        <v>30</v>
      </c>
      <c r="T7" s="73" t="s">
        <v>67</v>
      </c>
    </row>
    <row r="8" spans="1:20" s="72" customFormat="1" ht="17.45" customHeight="1" x14ac:dyDescent="0.35">
      <c r="A8" s="80"/>
      <c r="B8" s="80"/>
      <c r="C8" s="152" t="str">
        <f>$T$19</f>
        <v>UG (Other)</v>
      </c>
      <c r="D8" s="201" t="s">
        <v>11</v>
      </c>
      <c r="E8" s="309">
        <v>21137.51</v>
      </c>
      <c r="F8" s="311">
        <v>-12.108225938372</v>
      </c>
      <c r="G8" s="311">
        <v>336</v>
      </c>
      <c r="H8" s="312">
        <v>21461.4017740616</v>
      </c>
      <c r="I8" s="395">
        <v>0</v>
      </c>
      <c r="J8" s="396">
        <v>0</v>
      </c>
      <c r="K8" s="396">
        <v>0</v>
      </c>
      <c r="M8" s="15" t="s">
        <v>6</v>
      </c>
      <c r="N8" s="15" t="s">
        <v>2</v>
      </c>
      <c r="O8" s="15" t="s">
        <v>313</v>
      </c>
      <c r="P8" s="15" t="s">
        <v>29</v>
      </c>
      <c r="T8" s="73"/>
    </row>
    <row r="9" spans="1:20" s="72" customFormat="1" ht="17.45" customHeight="1" x14ac:dyDescent="0.35">
      <c r="A9" s="80"/>
      <c r="B9" s="80"/>
      <c r="C9" s="248"/>
      <c r="D9" s="315" t="s">
        <v>10</v>
      </c>
      <c r="E9" s="316">
        <v>7658.78</v>
      </c>
      <c r="F9" s="317">
        <v>0</v>
      </c>
      <c r="G9" s="318">
        <v>0</v>
      </c>
      <c r="H9" s="319">
        <v>7658.78</v>
      </c>
      <c r="I9" s="397">
        <v>0</v>
      </c>
      <c r="J9" s="398">
        <v>0</v>
      </c>
      <c r="K9" s="398">
        <v>0</v>
      </c>
      <c r="M9" s="15" t="s">
        <v>6</v>
      </c>
      <c r="N9" s="15" t="s">
        <v>2</v>
      </c>
      <c r="O9" s="15" t="s">
        <v>313</v>
      </c>
      <c r="P9" s="15" t="s">
        <v>30</v>
      </c>
      <c r="T9" s="73"/>
    </row>
    <row r="10" spans="1:20" s="72" customFormat="1" ht="17.45" customHeight="1" x14ac:dyDescent="0.35">
      <c r="A10" s="80"/>
      <c r="B10" s="80"/>
      <c r="C10" s="152" t="str">
        <f>$T$12</f>
        <v>PGT (UG fee)</v>
      </c>
      <c r="D10" s="201" t="s">
        <v>11</v>
      </c>
      <c r="E10" s="309">
        <v>1396.31</v>
      </c>
      <c r="F10" s="310">
        <v>0</v>
      </c>
      <c r="G10" s="311">
        <v>0</v>
      </c>
      <c r="H10" s="312">
        <v>1396.31</v>
      </c>
      <c r="I10" s="392">
        <v>0</v>
      </c>
      <c r="J10" s="392">
        <v>0</v>
      </c>
      <c r="K10" s="392">
        <v>0</v>
      </c>
      <c r="M10" s="15" t="s">
        <v>6</v>
      </c>
      <c r="N10" s="15" t="s">
        <v>2</v>
      </c>
      <c r="O10" s="15" t="s">
        <v>37</v>
      </c>
      <c r="P10" s="15" t="s">
        <v>29</v>
      </c>
      <c r="T10" s="73"/>
    </row>
    <row r="11" spans="1:20" s="72" customFormat="1" ht="17.45" customHeight="1" x14ac:dyDescent="0.35">
      <c r="A11" s="80"/>
      <c r="B11" s="80"/>
      <c r="C11" s="248"/>
      <c r="D11" s="315" t="s">
        <v>10</v>
      </c>
      <c r="E11" s="316">
        <v>845.04</v>
      </c>
      <c r="F11" s="317">
        <v>0</v>
      </c>
      <c r="G11" s="318">
        <v>0</v>
      </c>
      <c r="H11" s="319">
        <v>845.04</v>
      </c>
      <c r="I11" s="394">
        <v>0</v>
      </c>
      <c r="J11" s="394">
        <v>0</v>
      </c>
      <c r="K11" s="394">
        <v>0</v>
      </c>
      <c r="M11" s="15" t="s">
        <v>6</v>
      </c>
      <c r="N11" s="15" t="s">
        <v>2</v>
      </c>
      <c r="O11" s="15" t="s">
        <v>37</v>
      </c>
      <c r="P11" s="15" t="s">
        <v>30</v>
      </c>
      <c r="T11" s="73"/>
    </row>
    <row r="12" spans="1:20" s="72" customFormat="1" ht="17.45" customHeight="1" x14ac:dyDescent="0.35">
      <c r="A12" s="71"/>
      <c r="B12" s="71"/>
      <c r="C12" s="71" t="str">
        <f>$T$13</f>
        <v>PGT (Masters' loan)</v>
      </c>
      <c r="D12" s="77" t="s">
        <v>11</v>
      </c>
      <c r="E12" s="193">
        <v>1.89</v>
      </c>
      <c r="F12" s="212">
        <v>0</v>
      </c>
      <c r="G12" s="194">
        <v>0</v>
      </c>
      <c r="H12" s="195">
        <v>1.89</v>
      </c>
      <c r="I12" s="392">
        <v>0</v>
      </c>
      <c r="J12" s="392">
        <v>0</v>
      </c>
      <c r="K12" s="392">
        <v>0</v>
      </c>
      <c r="M12" s="15" t="s">
        <v>6</v>
      </c>
      <c r="N12" s="15" t="s">
        <v>2</v>
      </c>
      <c r="O12" s="15" t="s">
        <v>41</v>
      </c>
      <c r="P12" s="15" t="s">
        <v>29</v>
      </c>
      <c r="T12" s="72" t="s">
        <v>184</v>
      </c>
    </row>
    <row r="13" spans="1:20" s="72" customFormat="1" ht="17.45" customHeight="1" x14ac:dyDescent="0.35">
      <c r="A13" s="71"/>
      <c r="B13" s="71"/>
      <c r="C13" s="78"/>
      <c r="D13" s="196" t="s">
        <v>10</v>
      </c>
      <c r="E13" s="197">
        <v>736.12</v>
      </c>
      <c r="F13" s="198">
        <v>0</v>
      </c>
      <c r="G13" s="199">
        <v>0</v>
      </c>
      <c r="H13" s="200">
        <v>736.12</v>
      </c>
      <c r="I13" s="394">
        <v>0</v>
      </c>
      <c r="J13" s="394">
        <v>0</v>
      </c>
      <c r="K13" s="394">
        <v>0</v>
      </c>
      <c r="M13" s="15" t="s">
        <v>6</v>
      </c>
      <c r="N13" s="15" t="s">
        <v>2</v>
      </c>
      <c r="O13" s="15" t="s">
        <v>41</v>
      </c>
      <c r="P13" s="15" t="s">
        <v>30</v>
      </c>
      <c r="T13" s="72" t="s">
        <v>187</v>
      </c>
    </row>
    <row r="14" spans="1:20" s="72" customFormat="1" ht="17.45" customHeight="1" x14ac:dyDescent="0.35">
      <c r="A14" s="71"/>
      <c r="B14" s="71"/>
      <c r="C14" s="152" t="str">
        <f>$T$14</f>
        <v>PGT (Other)</v>
      </c>
      <c r="D14" s="201" t="s">
        <v>11</v>
      </c>
      <c r="E14" s="202">
        <v>2.61</v>
      </c>
      <c r="F14" s="203">
        <v>0</v>
      </c>
      <c r="G14" s="204">
        <v>0</v>
      </c>
      <c r="H14" s="205">
        <v>2.61</v>
      </c>
      <c r="I14" s="399">
        <v>3166.5825</v>
      </c>
      <c r="J14" s="393">
        <v>0</v>
      </c>
      <c r="K14" s="393">
        <v>0</v>
      </c>
      <c r="M14" s="15" t="s">
        <v>6</v>
      </c>
      <c r="N14" s="15" t="s">
        <v>2</v>
      </c>
      <c r="O14" s="15" t="s">
        <v>42</v>
      </c>
      <c r="P14" s="15" t="s">
        <v>29</v>
      </c>
      <c r="T14" s="72" t="s">
        <v>188</v>
      </c>
    </row>
    <row r="15" spans="1:20" s="72" customFormat="1" ht="17.45" customHeight="1" x14ac:dyDescent="0.35">
      <c r="A15" s="71"/>
      <c r="B15" s="206"/>
      <c r="C15" s="206"/>
      <c r="D15" s="207" t="s">
        <v>10</v>
      </c>
      <c r="E15" s="208">
        <v>185.17</v>
      </c>
      <c r="F15" s="209">
        <v>0</v>
      </c>
      <c r="G15" s="210">
        <v>0</v>
      </c>
      <c r="H15" s="211">
        <v>185.17</v>
      </c>
      <c r="I15" s="400">
        <v>224657.5025</v>
      </c>
      <c r="J15" s="401">
        <v>0</v>
      </c>
      <c r="K15" s="401">
        <v>0</v>
      </c>
      <c r="M15" s="15" t="s">
        <v>6</v>
      </c>
      <c r="N15" s="15" t="s">
        <v>2</v>
      </c>
      <c r="O15" s="15" t="s">
        <v>42</v>
      </c>
      <c r="P15" s="15" t="s">
        <v>30</v>
      </c>
    </row>
    <row r="16" spans="1:20" s="72" customFormat="1" ht="17.45" customHeight="1" x14ac:dyDescent="0.35">
      <c r="A16" s="71"/>
      <c r="B16" s="71" t="s">
        <v>177</v>
      </c>
      <c r="C16" s="71" t="str">
        <f>$T$18</f>
        <v>UG (Level 4 and 5)</v>
      </c>
      <c r="D16" s="77" t="s">
        <v>11</v>
      </c>
      <c r="E16" s="193">
        <v>3.83</v>
      </c>
      <c r="F16" s="212">
        <v>0</v>
      </c>
      <c r="G16" s="194">
        <v>0</v>
      </c>
      <c r="H16" s="195">
        <v>3.83</v>
      </c>
      <c r="I16" s="392">
        <v>0</v>
      </c>
      <c r="J16" s="392">
        <v>0</v>
      </c>
      <c r="K16" s="392">
        <v>0</v>
      </c>
      <c r="M16" s="15" t="s">
        <v>6</v>
      </c>
      <c r="N16" s="15" t="s">
        <v>1</v>
      </c>
      <c r="O16" s="15" t="s">
        <v>319</v>
      </c>
      <c r="P16" s="15" t="s">
        <v>29</v>
      </c>
    </row>
    <row r="17" spans="1:20" s="72" customFormat="1" ht="17.45" customHeight="1" x14ac:dyDescent="0.35">
      <c r="A17" s="71"/>
      <c r="B17" s="71"/>
      <c r="C17" s="78"/>
      <c r="D17" s="196" t="s">
        <v>10</v>
      </c>
      <c r="E17" s="197">
        <v>0</v>
      </c>
      <c r="F17" s="198">
        <v>0</v>
      </c>
      <c r="G17" s="199">
        <v>0</v>
      </c>
      <c r="H17" s="200">
        <v>0</v>
      </c>
      <c r="I17" s="394">
        <v>0</v>
      </c>
      <c r="J17" s="394">
        <v>0</v>
      </c>
      <c r="K17" s="394">
        <v>0</v>
      </c>
      <c r="M17" s="15" t="s">
        <v>6</v>
      </c>
      <c r="N17" s="15" t="s">
        <v>1</v>
      </c>
      <c r="O17" s="15" t="s">
        <v>319</v>
      </c>
      <c r="P17" s="15" t="s">
        <v>30</v>
      </c>
      <c r="T17" s="73" t="s">
        <v>5</v>
      </c>
    </row>
    <row r="18" spans="1:20" s="72" customFormat="1" ht="17.45" customHeight="1" x14ac:dyDescent="0.35">
      <c r="A18" s="80"/>
      <c r="B18" s="80"/>
      <c r="C18" s="152" t="str">
        <f>$T$19</f>
        <v>UG (Other)</v>
      </c>
      <c r="D18" s="314" t="s">
        <v>11</v>
      </c>
      <c r="E18" s="309">
        <v>39.07</v>
      </c>
      <c r="F18" s="310">
        <v>0</v>
      </c>
      <c r="G18" s="311">
        <v>0</v>
      </c>
      <c r="H18" s="312">
        <v>39.07</v>
      </c>
      <c r="I18" s="402">
        <v>0</v>
      </c>
      <c r="J18" s="396">
        <v>0</v>
      </c>
      <c r="K18" s="396">
        <v>0</v>
      </c>
      <c r="M18" s="15" t="s">
        <v>6</v>
      </c>
      <c r="N18" s="15" t="s">
        <v>1</v>
      </c>
      <c r="O18" s="15" t="s">
        <v>313</v>
      </c>
      <c r="P18" s="15" t="s">
        <v>29</v>
      </c>
      <c r="T18" s="72" t="s">
        <v>311</v>
      </c>
    </row>
    <row r="19" spans="1:20" s="72" customFormat="1" ht="17.45" customHeight="1" x14ac:dyDescent="0.35">
      <c r="A19" s="80"/>
      <c r="B19" s="80"/>
      <c r="C19" s="248"/>
      <c r="D19" s="315" t="s">
        <v>10</v>
      </c>
      <c r="E19" s="316">
        <v>15.27</v>
      </c>
      <c r="F19" s="317">
        <v>0</v>
      </c>
      <c r="G19" s="318">
        <v>0</v>
      </c>
      <c r="H19" s="319">
        <v>15.27</v>
      </c>
      <c r="I19" s="402">
        <v>0</v>
      </c>
      <c r="J19" s="398">
        <v>0</v>
      </c>
      <c r="K19" s="398">
        <v>0</v>
      </c>
      <c r="M19" s="15" t="s">
        <v>6</v>
      </c>
      <c r="N19" s="15" t="s">
        <v>1</v>
      </c>
      <c r="O19" s="15" t="s">
        <v>313</v>
      </c>
      <c r="P19" s="15" t="s">
        <v>30</v>
      </c>
      <c r="T19" s="72" t="s">
        <v>312</v>
      </c>
    </row>
    <row r="20" spans="1:20" s="72" customFormat="1" ht="17.45" customHeight="1" x14ac:dyDescent="0.35">
      <c r="A20" s="80"/>
      <c r="B20" s="71"/>
      <c r="C20" s="71" t="str">
        <f>$T$12</f>
        <v>PGT (UG fee)</v>
      </c>
      <c r="D20" s="77" t="s">
        <v>11</v>
      </c>
      <c r="E20" s="193">
        <v>3.31</v>
      </c>
      <c r="F20" s="212">
        <v>0</v>
      </c>
      <c r="G20" s="194">
        <v>0</v>
      </c>
      <c r="H20" s="195">
        <v>3.31</v>
      </c>
      <c r="I20" s="393">
        <v>0</v>
      </c>
      <c r="J20" s="392">
        <v>0</v>
      </c>
      <c r="K20" s="392">
        <v>0</v>
      </c>
      <c r="M20" s="15" t="s">
        <v>6</v>
      </c>
      <c r="N20" s="15" t="s">
        <v>1</v>
      </c>
      <c r="O20" s="15" t="s">
        <v>37</v>
      </c>
      <c r="P20" s="15" t="s">
        <v>29</v>
      </c>
    </row>
    <row r="21" spans="1:20" s="72" customFormat="1" ht="17.45" customHeight="1" x14ac:dyDescent="0.35">
      <c r="A21" s="80"/>
      <c r="B21" s="71"/>
      <c r="C21" s="78"/>
      <c r="D21" s="196" t="s">
        <v>10</v>
      </c>
      <c r="E21" s="197">
        <v>1.91</v>
      </c>
      <c r="F21" s="198">
        <v>0</v>
      </c>
      <c r="G21" s="199">
        <v>0</v>
      </c>
      <c r="H21" s="200">
        <v>1.91</v>
      </c>
      <c r="I21" s="394">
        <v>0</v>
      </c>
      <c r="J21" s="394">
        <v>0</v>
      </c>
      <c r="K21" s="394">
        <v>0</v>
      </c>
      <c r="M21" s="15" t="s">
        <v>6</v>
      </c>
      <c r="N21" s="15" t="s">
        <v>1</v>
      </c>
      <c r="O21" s="15" t="s">
        <v>37</v>
      </c>
      <c r="P21" s="15" t="s">
        <v>30</v>
      </c>
    </row>
    <row r="22" spans="1:20" s="72" customFormat="1" ht="17.45" customHeight="1" x14ac:dyDescent="0.35">
      <c r="A22" s="71"/>
      <c r="B22" s="71"/>
      <c r="C22" s="71" t="str">
        <f>$T$13</f>
        <v>PGT (Masters' loan)</v>
      </c>
      <c r="D22" s="77" t="s">
        <v>11</v>
      </c>
      <c r="E22" s="193">
        <v>4.17</v>
      </c>
      <c r="F22" s="212">
        <v>0</v>
      </c>
      <c r="G22" s="194">
        <v>0</v>
      </c>
      <c r="H22" s="195">
        <v>4.17</v>
      </c>
      <c r="I22" s="393">
        <v>0</v>
      </c>
      <c r="J22" s="392">
        <v>0</v>
      </c>
      <c r="K22" s="392">
        <v>0</v>
      </c>
      <c r="M22" s="15" t="s">
        <v>6</v>
      </c>
      <c r="N22" s="15" t="s">
        <v>1</v>
      </c>
      <c r="O22" s="15" t="s">
        <v>41</v>
      </c>
      <c r="P22" s="15" t="s">
        <v>29</v>
      </c>
    </row>
    <row r="23" spans="1:20" s="72" customFormat="1" ht="17.45" customHeight="1" x14ac:dyDescent="0.35">
      <c r="A23" s="71"/>
      <c r="B23" s="71"/>
      <c r="C23" s="78"/>
      <c r="D23" s="196" t="s">
        <v>10</v>
      </c>
      <c r="E23" s="197">
        <v>215.62</v>
      </c>
      <c r="F23" s="198">
        <v>0</v>
      </c>
      <c r="G23" s="199">
        <v>0</v>
      </c>
      <c r="H23" s="200">
        <v>215.62</v>
      </c>
      <c r="I23" s="394">
        <v>0</v>
      </c>
      <c r="J23" s="394">
        <v>0</v>
      </c>
      <c r="K23" s="394">
        <v>0</v>
      </c>
      <c r="M23" s="15" t="s">
        <v>6</v>
      </c>
      <c r="N23" s="15" t="s">
        <v>1</v>
      </c>
      <c r="O23" s="15" t="s">
        <v>41</v>
      </c>
      <c r="P23" s="15" t="s">
        <v>30</v>
      </c>
    </row>
    <row r="24" spans="1:20" s="72" customFormat="1" ht="17.45" customHeight="1" x14ac:dyDescent="0.35">
      <c r="A24" s="71"/>
      <c r="B24" s="71"/>
      <c r="C24" s="152" t="str">
        <f>$T$14</f>
        <v>PGT (Other)</v>
      </c>
      <c r="D24" s="201" t="s">
        <v>11</v>
      </c>
      <c r="E24" s="202">
        <v>54.2</v>
      </c>
      <c r="F24" s="203">
        <v>0</v>
      </c>
      <c r="G24" s="204">
        <v>0</v>
      </c>
      <c r="H24" s="205">
        <v>54.2</v>
      </c>
      <c r="I24" s="399">
        <v>65758.149999999994</v>
      </c>
      <c r="J24" s="393">
        <v>0</v>
      </c>
      <c r="K24" s="393">
        <v>0</v>
      </c>
      <c r="M24" s="15" t="s">
        <v>6</v>
      </c>
      <c r="N24" s="15" t="s">
        <v>1</v>
      </c>
      <c r="O24" s="15" t="s">
        <v>42</v>
      </c>
      <c r="P24" s="15" t="s">
        <v>29</v>
      </c>
    </row>
    <row r="25" spans="1:20" s="72" customFormat="1" ht="17.45" customHeight="1" x14ac:dyDescent="0.35">
      <c r="A25" s="182"/>
      <c r="B25" s="182"/>
      <c r="C25" s="182"/>
      <c r="D25" s="172" t="s">
        <v>10</v>
      </c>
      <c r="E25" s="213">
        <v>44.14</v>
      </c>
      <c r="F25" s="214">
        <v>0</v>
      </c>
      <c r="G25" s="215">
        <v>0</v>
      </c>
      <c r="H25" s="216">
        <v>44.14</v>
      </c>
      <c r="I25" s="403">
        <v>53552.855000000003</v>
      </c>
      <c r="J25" s="394">
        <v>0</v>
      </c>
      <c r="K25" s="404">
        <v>0</v>
      </c>
      <c r="M25" s="15" t="s">
        <v>6</v>
      </c>
      <c r="N25" s="15" t="s">
        <v>1</v>
      </c>
      <c r="O25" s="15" t="s">
        <v>42</v>
      </c>
      <c r="P25" s="15" t="s">
        <v>30</v>
      </c>
    </row>
    <row r="26" spans="1:20" s="72" customFormat="1" ht="17.45" customHeight="1" x14ac:dyDescent="0.35">
      <c r="A26" s="192" t="s">
        <v>7</v>
      </c>
      <c r="B26" s="192" t="s">
        <v>173</v>
      </c>
      <c r="C26" s="71" t="str">
        <f>$T$18</f>
        <v>UG (Level 4 and 5)</v>
      </c>
      <c r="D26" s="77" t="s">
        <v>11</v>
      </c>
      <c r="E26" s="193">
        <v>4774.79</v>
      </c>
      <c r="F26" s="212">
        <v>0</v>
      </c>
      <c r="G26" s="194">
        <v>0</v>
      </c>
      <c r="H26" s="195">
        <v>4774.79</v>
      </c>
      <c r="I26" s="405">
        <v>0</v>
      </c>
      <c r="J26" s="405">
        <v>0</v>
      </c>
      <c r="K26" s="405">
        <v>0</v>
      </c>
      <c r="M26" s="15" t="s">
        <v>7</v>
      </c>
      <c r="N26" s="15" t="s">
        <v>2</v>
      </c>
      <c r="O26" s="15" t="s">
        <v>319</v>
      </c>
      <c r="P26" s="15" t="s">
        <v>29</v>
      </c>
    </row>
    <row r="27" spans="1:20" s="72" customFormat="1" ht="17.45" customHeight="1" x14ac:dyDescent="0.35">
      <c r="A27" s="71"/>
      <c r="B27" s="71"/>
      <c r="C27" s="78"/>
      <c r="D27" s="196" t="s">
        <v>10</v>
      </c>
      <c r="E27" s="197">
        <v>0</v>
      </c>
      <c r="F27" s="198">
        <v>0</v>
      </c>
      <c r="G27" s="199">
        <v>0</v>
      </c>
      <c r="H27" s="200">
        <v>0</v>
      </c>
      <c r="I27" s="394">
        <v>0</v>
      </c>
      <c r="J27" s="394">
        <v>0</v>
      </c>
      <c r="K27" s="403">
        <v>0</v>
      </c>
      <c r="M27" s="15" t="s">
        <v>7</v>
      </c>
      <c r="N27" s="15" t="s">
        <v>2</v>
      </c>
      <c r="O27" s="15" t="s">
        <v>319</v>
      </c>
      <c r="P27" s="15" t="s">
        <v>30</v>
      </c>
    </row>
    <row r="28" spans="1:20" s="72" customFormat="1" ht="17.45" customHeight="1" x14ac:dyDescent="0.35">
      <c r="A28" s="80"/>
      <c r="B28" s="80"/>
      <c r="C28" s="152" t="str">
        <f>$T$19</f>
        <v>UG (Other)</v>
      </c>
      <c r="D28" s="314" t="s">
        <v>11</v>
      </c>
      <c r="E28" s="309">
        <v>218602.11</v>
      </c>
      <c r="F28" s="311">
        <v>-9.0921462156799695</v>
      </c>
      <c r="G28" s="311">
        <v>-21</v>
      </c>
      <c r="H28" s="312">
        <v>218572.017853784</v>
      </c>
      <c r="I28" s="406">
        <v>0</v>
      </c>
      <c r="J28" s="407">
        <v>0</v>
      </c>
      <c r="K28" s="407">
        <v>0</v>
      </c>
      <c r="M28" s="15" t="s">
        <v>7</v>
      </c>
      <c r="N28" s="15" t="s">
        <v>2</v>
      </c>
      <c r="O28" s="15" t="s">
        <v>313</v>
      </c>
      <c r="P28" s="15" t="s">
        <v>29</v>
      </c>
    </row>
    <row r="29" spans="1:20" s="72" customFormat="1" ht="17.45" customHeight="1" x14ac:dyDescent="0.35">
      <c r="A29" s="80"/>
      <c r="B29" s="80"/>
      <c r="C29" s="248"/>
      <c r="D29" s="315" t="s">
        <v>10</v>
      </c>
      <c r="E29" s="316">
        <v>478.62</v>
      </c>
      <c r="F29" s="317">
        <v>0</v>
      </c>
      <c r="G29" s="318">
        <v>0</v>
      </c>
      <c r="H29" s="319">
        <v>478.62</v>
      </c>
      <c r="I29" s="408">
        <v>0</v>
      </c>
      <c r="J29" s="409">
        <v>0</v>
      </c>
      <c r="K29" s="410">
        <v>550302.91740000003</v>
      </c>
      <c r="M29" s="15" t="s">
        <v>7</v>
      </c>
      <c r="N29" s="15" t="s">
        <v>2</v>
      </c>
      <c r="O29" s="15" t="s">
        <v>313</v>
      </c>
      <c r="P29" s="15" t="s">
        <v>30</v>
      </c>
    </row>
    <row r="30" spans="1:20" s="72" customFormat="1" ht="17.45" customHeight="1" x14ac:dyDescent="0.35">
      <c r="A30" s="71"/>
      <c r="B30" s="71"/>
      <c r="C30" s="71" t="str">
        <f>$T$12</f>
        <v>PGT (UG fee)</v>
      </c>
      <c r="D30" s="77" t="s">
        <v>11</v>
      </c>
      <c r="E30" s="193">
        <v>4673.46</v>
      </c>
      <c r="F30" s="212">
        <v>0</v>
      </c>
      <c r="G30" s="194">
        <v>0</v>
      </c>
      <c r="H30" s="195">
        <v>4673.46</v>
      </c>
      <c r="I30" s="392">
        <v>0</v>
      </c>
      <c r="J30" s="392">
        <v>0</v>
      </c>
      <c r="K30" s="392">
        <v>0</v>
      </c>
      <c r="M30" s="15" t="s">
        <v>7</v>
      </c>
      <c r="N30" s="15" t="s">
        <v>2</v>
      </c>
      <c r="O30" s="15" t="s">
        <v>37</v>
      </c>
      <c r="P30" s="15" t="s">
        <v>29</v>
      </c>
    </row>
    <row r="31" spans="1:20" s="72" customFormat="1" ht="17.45" customHeight="1" x14ac:dyDescent="0.35">
      <c r="A31" s="71"/>
      <c r="B31" s="71"/>
      <c r="C31" s="78"/>
      <c r="D31" s="196" t="s">
        <v>10</v>
      </c>
      <c r="E31" s="197">
        <v>105.19</v>
      </c>
      <c r="F31" s="198">
        <v>0</v>
      </c>
      <c r="G31" s="199">
        <v>0</v>
      </c>
      <c r="H31" s="200">
        <v>105.19</v>
      </c>
      <c r="I31" s="394">
        <v>0</v>
      </c>
      <c r="J31" s="403">
        <v>117574.0187</v>
      </c>
      <c r="K31" s="394">
        <v>0</v>
      </c>
      <c r="M31" s="15" t="s">
        <v>7</v>
      </c>
      <c r="N31" s="15" t="s">
        <v>2</v>
      </c>
      <c r="O31" s="15" t="s">
        <v>37</v>
      </c>
      <c r="P31" s="15" t="s">
        <v>30</v>
      </c>
    </row>
    <row r="32" spans="1:20" s="72" customFormat="1" ht="17.45" customHeight="1" x14ac:dyDescent="0.35">
      <c r="A32" s="71"/>
      <c r="B32" s="71"/>
      <c r="C32" s="152" t="str">
        <f>$T$13</f>
        <v>PGT (Masters' loan)</v>
      </c>
      <c r="D32" s="201" t="s">
        <v>11</v>
      </c>
      <c r="E32" s="202">
        <v>1234.98</v>
      </c>
      <c r="F32" s="203">
        <v>0</v>
      </c>
      <c r="G32" s="204">
        <v>0</v>
      </c>
      <c r="H32" s="205">
        <v>1234.98</v>
      </c>
      <c r="I32" s="393">
        <v>0</v>
      </c>
      <c r="J32" s="392">
        <v>0</v>
      </c>
      <c r="K32" s="393">
        <v>0</v>
      </c>
      <c r="M32" s="15" t="s">
        <v>7</v>
      </c>
      <c r="N32" s="15" t="s">
        <v>2</v>
      </c>
      <c r="O32" s="15" t="s">
        <v>41</v>
      </c>
      <c r="P32" s="15" t="s">
        <v>29</v>
      </c>
    </row>
    <row r="33" spans="1:16" s="72" customFormat="1" ht="17.45" customHeight="1" x14ac:dyDescent="0.35">
      <c r="A33" s="71"/>
      <c r="B33" s="71"/>
      <c r="C33" s="78"/>
      <c r="D33" s="196" t="s">
        <v>10</v>
      </c>
      <c r="E33" s="197">
        <v>7319.01</v>
      </c>
      <c r="F33" s="198">
        <v>0</v>
      </c>
      <c r="G33" s="199">
        <v>0</v>
      </c>
      <c r="H33" s="200">
        <v>7319.01</v>
      </c>
      <c r="I33" s="394">
        <v>0</v>
      </c>
      <c r="J33" s="403">
        <v>8180677.0472999997</v>
      </c>
      <c r="K33" s="394">
        <v>0</v>
      </c>
      <c r="M33" s="15" t="s">
        <v>7</v>
      </c>
      <c r="N33" s="15" t="s">
        <v>2</v>
      </c>
      <c r="O33" s="15" t="s">
        <v>41</v>
      </c>
      <c r="P33" s="15" t="s">
        <v>30</v>
      </c>
    </row>
    <row r="34" spans="1:16" s="72" customFormat="1" ht="17.45" customHeight="1" x14ac:dyDescent="0.35">
      <c r="A34" s="71"/>
      <c r="B34" s="71"/>
      <c r="C34" s="152" t="str">
        <f>$T$14</f>
        <v>PGT (Other)</v>
      </c>
      <c r="D34" s="201" t="s">
        <v>11</v>
      </c>
      <c r="E34" s="202">
        <v>279.42</v>
      </c>
      <c r="F34" s="203">
        <v>0</v>
      </c>
      <c r="G34" s="204">
        <v>0</v>
      </c>
      <c r="H34" s="205">
        <v>279.42</v>
      </c>
      <c r="I34" s="399">
        <v>339006.315</v>
      </c>
      <c r="J34" s="393">
        <v>0</v>
      </c>
      <c r="K34" s="393">
        <v>0</v>
      </c>
      <c r="M34" s="15" t="s">
        <v>7</v>
      </c>
      <c r="N34" s="15" t="s">
        <v>2</v>
      </c>
      <c r="O34" s="15" t="s">
        <v>42</v>
      </c>
      <c r="P34" s="15" t="s">
        <v>29</v>
      </c>
    </row>
    <row r="35" spans="1:16" s="72" customFormat="1" ht="17.45" customHeight="1" x14ac:dyDescent="0.35">
      <c r="A35" s="71"/>
      <c r="B35" s="206"/>
      <c r="C35" s="206"/>
      <c r="D35" s="207" t="s">
        <v>10</v>
      </c>
      <c r="E35" s="208">
        <v>86.88</v>
      </c>
      <c r="F35" s="209">
        <v>0</v>
      </c>
      <c r="G35" s="210">
        <v>0</v>
      </c>
      <c r="H35" s="211">
        <v>86.88</v>
      </c>
      <c r="I35" s="400">
        <v>105407.16</v>
      </c>
      <c r="J35" s="400">
        <v>97108.382400000002</v>
      </c>
      <c r="K35" s="401">
        <v>0</v>
      </c>
      <c r="M35" s="15" t="s">
        <v>7</v>
      </c>
      <c r="N35" s="15" t="s">
        <v>2</v>
      </c>
      <c r="O35" s="15" t="s">
        <v>42</v>
      </c>
      <c r="P35" s="15" t="s">
        <v>30</v>
      </c>
    </row>
    <row r="36" spans="1:16" s="72" customFormat="1" ht="17.45" customHeight="1" x14ac:dyDescent="0.35">
      <c r="A36" s="71"/>
      <c r="B36" s="71" t="s">
        <v>177</v>
      </c>
      <c r="C36" s="71" t="str">
        <f>$T$18</f>
        <v>UG (Level 4 and 5)</v>
      </c>
      <c r="D36" s="77" t="s">
        <v>11</v>
      </c>
      <c r="E36" s="193">
        <v>4218.84</v>
      </c>
      <c r="F36" s="212">
        <v>0</v>
      </c>
      <c r="G36" s="194">
        <v>0</v>
      </c>
      <c r="H36" s="195">
        <v>4218.84</v>
      </c>
      <c r="I36" s="392">
        <v>0</v>
      </c>
      <c r="J36" s="392">
        <v>0</v>
      </c>
      <c r="K36" s="392">
        <v>0</v>
      </c>
      <c r="M36" s="15" t="s">
        <v>7</v>
      </c>
      <c r="N36" s="15" t="s">
        <v>1</v>
      </c>
      <c r="O36" s="15" t="s">
        <v>319</v>
      </c>
      <c r="P36" s="15" t="s">
        <v>29</v>
      </c>
    </row>
    <row r="37" spans="1:16" s="72" customFormat="1" ht="17.45" customHeight="1" x14ac:dyDescent="0.35">
      <c r="A37" s="71"/>
      <c r="B37" s="71"/>
      <c r="C37" s="78"/>
      <c r="D37" s="196" t="s">
        <v>10</v>
      </c>
      <c r="E37" s="197">
        <v>0.44</v>
      </c>
      <c r="F37" s="198">
        <v>0</v>
      </c>
      <c r="G37" s="199">
        <v>0</v>
      </c>
      <c r="H37" s="200">
        <v>0.44</v>
      </c>
      <c r="I37" s="394">
        <v>0</v>
      </c>
      <c r="J37" s="394">
        <v>0</v>
      </c>
      <c r="K37" s="394">
        <v>0</v>
      </c>
      <c r="M37" s="15" t="s">
        <v>7</v>
      </c>
      <c r="N37" s="15" t="s">
        <v>1</v>
      </c>
      <c r="O37" s="15" t="s">
        <v>319</v>
      </c>
      <c r="P37" s="15" t="s">
        <v>30</v>
      </c>
    </row>
    <row r="38" spans="1:16" s="72" customFormat="1" ht="17.45" customHeight="1" x14ac:dyDescent="0.35">
      <c r="A38" s="80"/>
      <c r="B38" s="80"/>
      <c r="C38" s="152" t="str">
        <f>$T$19</f>
        <v>UG (Other)</v>
      </c>
      <c r="D38" s="314" t="s">
        <v>11</v>
      </c>
      <c r="E38" s="309">
        <v>12501.75</v>
      </c>
      <c r="F38" s="310">
        <v>0</v>
      </c>
      <c r="G38" s="311">
        <v>0</v>
      </c>
      <c r="H38" s="312">
        <v>12501.75</v>
      </c>
      <c r="I38" s="406">
        <v>0</v>
      </c>
      <c r="J38" s="407">
        <v>0</v>
      </c>
      <c r="K38" s="407">
        <v>0</v>
      </c>
      <c r="M38" s="15" t="s">
        <v>7</v>
      </c>
      <c r="N38" s="15" t="s">
        <v>1</v>
      </c>
      <c r="O38" s="15" t="s">
        <v>313</v>
      </c>
      <c r="P38" s="15" t="s">
        <v>29</v>
      </c>
    </row>
    <row r="39" spans="1:16" s="72" customFormat="1" ht="17.45" customHeight="1" x14ac:dyDescent="0.35">
      <c r="A39" s="80"/>
      <c r="B39" s="80"/>
      <c r="C39" s="248"/>
      <c r="D39" s="315" t="s">
        <v>10</v>
      </c>
      <c r="E39" s="218">
        <v>5.14</v>
      </c>
      <c r="F39" s="219">
        <v>0</v>
      </c>
      <c r="G39" s="220">
        <v>0</v>
      </c>
      <c r="H39" s="221">
        <v>5.14</v>
      </c>
      <c r="I39" s="402">
        <v>0</v>
      </c>
      <c r="J39" s="398">
        <v>0</v>
      </c>
      <c r="K39" s="398">
        <v>0</v>
      </c>
      <c r="M39" s="15" t="s">
        <v>7</v>
      </c>
      <c r="N39" s="15" t="s">
        <v>1</v>
      </c>
      <c r="O39" s="15" t="s">
        <v>313</v>
      </c>
      <c r="P39" s="15" t="s">
        <v>30</v>
      </c>
    </row>
    <row r="40" spans="1:16" s="72" customFormat="1" ht="17.45" customHeight="1" x14ac:dyDescent="0.35">
      <c r="A40" s="71"/>
      <c r="B40" s="71"/>
      <c r="C40" s="71" t="str">
        <f>$T$12</f>
        <v>PGT (UG fee)</v>
      </c>
      <c r="D40" s="77" t="s">
        <v>11</v>
      </c>
      <c r="E40" s="193">
        <v>100.08</v>
      </c>
      <c r="F40" s="212">
        <v>0</v>
      </c>
      <c r="G40" s="194">
        <v>0</v>
      </c>
      <c r="H40" s="195">
        <v>100.08</v>
      </c>
      <c r="I40" s="393">
        <v>0</v>
      </c>
      <c r="J40" s="392">
        <v>0</v>
      </c>
      <c r="K40" s="392">
        <v>0</v>
      </c>
      <c r="M40" s="15" t="s">
        <v>7</v>
      </c>
      <c r="N40" s="15" t="s">
        <v>1</v>
      </c>
      <c r="O40" s="15" t="s">
        <v>37</v>
      </c>
      <c r="P40" s="15" t="s">
        <v>29</v>
      </c>
    </row>
    <row r="41" spans="1:16" s="72" customFormat="1" ht="17.45" customHeight="1" x14ac:dyDescent="0.35">
      <c r="A41" s="71"/>
      <c r="B41" s="71"/>
      <c r="C41" s="78"/>
      <c r="D41" s="196" t="s">
        <v>10</v>
      </c>
      <c r="E41" s="197">
        <v>1.34</v>
      </c>
      <c r="F41" s="198">
        <v>0</v>
      </c>
      <c r="G41" s="199">
        <v>0</v>
      </c>
      <c r="H41" s="200">
        <v>1.34</v>
      </c>
      <c r="I41" s="394">
        <v>0</v>
      </c>
      <c r="J41" s="403">
        <v>1497.7582</v>
      </c>
      <c r="K41" s="394">
        <v>0</v>
      </c>
      <c r="M41" s="15" t="s">
        <v>7</v>
      </c>
      <c r="N41" s="15" t="s">
        <v>1</v>
      </c>
      <c r="O41" s="15" t="s">
        <v>37</v>
      </c>
      <c r="P41" s="15" t="s">
        <v>30</v>
      </c>
    </row>
    <row r="42" spans="1:16" s="72" customFormat="1" ht="17.45" customHeight="1" x14ac:dyDescent="0.35">
      <c r="A42" s="71"/>
      <c r="B42" s="71"/>
      <c r="C42" s="152" t="str">
        <f>$T$13</f>
        <v>PGT (Masters' loan)</v>
      </c>
      <c r="D42" s="201" t="s">
        <v>11</v>
      </c>
      <c r="E42" s="202">
        <v>698.49</v>
      </c>
      <c r="F42" s="203">
        <v>0</v>
      </c>
      <c r="G42" s="204">
        <v>0</v>
      </c>
      <c r="H42" s="205">
        <v>698.49</v>
      </c>
      <c r="I42" s="393">
        <v>0</v>
      </c>
      <c r="J42" s="392">
        <v>0</v>
      </c>
      <c r="K42" s="393">
        <v>0</v>
      </c>
      <c r="M42" s="15" t="s">
        <v>7</v>
      </c>
      <c r="N42" s="15" t="s">
        <v>1</v>
      </c>
      <c r="O42" s="15" t="s">
        <v>41</v>
      </c>
      <c r="P42" s="15" t="s">
        <v>29</v>
      </c>
    </row>
    <row r="43" spans="1:16" s="72" customFormat="1" ht="17.45" customHeight="1" x14ac:dyDescent="0.35">
      <c r="A43" s="71"/>
      <c r="B43" s="71"/>
      <c r="C43" s="78"/>
      <c r="D43" s="196" t="s">
        <v>10</v>
      </c>
      <c r="E43" s="197">
        <v>1582.52</v>
      </c>
      <c r="F43" s="198">
        <v>0</v>
      </c>
      <c r="G43" s="199">
        <v>0</v>
      </c>
      <c r="H43" s="200">
        <v>1582.52</v>
      </c>
      <c r="I43" s="394">
        <v>0</v>
      </c>
      <c r="J43" s="403">
        <v>1768830.0796000001</v>
      </c>
      <c r="K43" s="394">
        <v>0</v>
      </c>
      <c r="M43" s="15" t="s">
        <v>7</v>
      </c>
      <c r="N43" s="15" t="s">
        <v>1</v>
      </c>
      <c r="O43" s="15" t="s">
        <v>41</v>
      </c>
      <c r="P43" s="15" t="s">
        <v>30</v>
      </c>
    </row>
    <row r="44" spans="1:16" s="72" customFormat="1" ht="17.45" customHeight="1" x14ac:dyDescent="0.35">
      <c r="A44" s="71"/>
      <c r="B44" s="71"/>
      <c r="C44" s="152" t="str">
        <f>$T$14</f>
        <v>PGT (Other)</v>
      </c>
      <c r="D44" s="201" t="s">
        <v>11</v>
      </c>
      <c r="E44" s="202">
        <v>1603.42</v>
      </c>
      <c r="F44" s="203">
        <v>0</v>
      </c>
      <c r="G44" s="204">
        <v>0</v>
      </c>
      <c r="H44" s="205">
        <v>1603.42</v>
      </c>
      <c r="I44" s="399">
        <v>1945349.3149999999</v>
      </c>
      <c r="J44" s="393">
        <v>0</v>
      </c>
      <c r="K44" s="393">
        <v>0</v>
      </c>
      <c r="M44" s="15" t="s">
        <v>7</v>
      </c>
      <c r="N44" s="15" t="s">
        <v>1</v>
      </c>
      <c r="O44" s="15" t="s">
        <v>42</v>
      </c>
      <c r="P44" s="15" t="s">
        <v>29</v>
      </c>
    </row>
    <row r="45" spans="1:16" s="72" customFormat="1" ht="17.45" customHeight="1" x14ac:dyDescent="0.35">
      <c r="A45" s="182"/>
      <c r="B45" s="182"/>
      <c r="C45" s="182"/>
      <c r="D45" s="172" t="s">
        <v>10</v>
      </c>
      <c r="E45" s="213">
        <v>744.86</v>
      </c>
      <c r="F45" s="214">
        <v>0</v>
      </c>
      <c r="G45" s="215">
        <v>0</v>
      </c>
      <c r="H45" s="216">
        <v>744.86</v>
      </c>
      <c r="I45" s="411">
        <v>903701.39500000002</v>
      </c>
      <c r="J45" s="411">
        <v>832552.36780000001</v>
      </c>
      <c r="K45" s="404">
        <v>0</v>
      </c>
      <c r="M45" s="15" t="s">
        <v>7</v>
      </c>
      <c r="N45" s="15" t="s">
        <v>1</v>
      </c>
      <c r="O45" s="15" t="s">
        <v>42</v>
      </c>
      <c r="P45" s="15" t="s">
        <v>30</v>
      </c>
    </row>
    <row r="46" spans="1:16" s="72" customFormat="1" ht="17.45" customHeight="1" x14ac:dyDescent="0.35">
      <c r="A46" s="192" t="s">
        <v>198</v>
      </c>
      <c r="B46" s="71" t="s">
        <v>173</v>
      </c>
      <c r="C46" s="71" t="str">
        <f>$T$18</f>
        <v>UG (Level 4 and 5)</v>
      </c>
      <c r="D46" s="77" t="s">
        <v>11</v>
      </c>
      <c r="E46" s="193">
        <v>2617.77</v>
      </c>
      <c r="F46" s="212">
        <v>0</v>
      </c>
      <c r="G46" s="194">
        <v>0</v>
      </c>
      <c r="H46" s="195">
        <v>2617.77</v>
      </c>
      <c r="I46" s="405">
        <v>0</v>
      </c>
      <c r="J46" s="405">
        <v>0</v>
      </c>
      <c r="K46" s="405">
        <v>0</v>
      </c>
      <c r="M46" s="15" t="s">
        <v>199</v>
      </c>
      <c r="N46" s="15" t="s">
        <v>2</v>
      </c>
      <c r="O46" s="15" t="s">
        <v>319</v>
      </c>
      <c r="P46" s="15" t="s">
        <v>29</v>
      </c>
    </row>
    <row r="47" spans="1:16" s="72" customFormat="1" ht="17.45" customHeight="1" x14ac:dyDescent="0.35">
      <c r="A47" s="71"/>
      <c r="B47" s="71"/>
      <c r="C47" s="78"/>
      <c r="D47" s="196" t="s">
        <v>10</v>
      </c>
      <c r="E47" s="197">
        <v>0</v>
      </c>
      <c r="F47" s="198">
        <v>0</v>
      </c>
      <c r="G47" s="199">
        <v>0</v>
      </c>
      <c r="H47" s="200">
        <v>0</v>
      </c>
      <c r="I47" s="394">
        <v>0</v>
      </c>
      <c r="J47" s="394">
        <v>0</v>
      </c>
      <c r="K47" s="403">
        <v>0</v>
      </c>
      <c r="M47" s="15" t="s">
        <v>199</v>
      </c>
      <c r="N47" s="15" t="s">
        <v>2</v>
      </c>
      <c r="O47" s="15" t="s">
        <v>319</v>
      </c>
      <c r="P47" s="15" t="s">
        <v>30</v>
      </c>
    </row>
    <row r="48" spans="1:16" s="72" customFormat="1" ht="17.45" customHeight="1" x14ac:dyDescent="0.35">
      <c r="A48" s="80"/>
      <c r="B48" s="80"/>
      <c r="C48" s="152" t="str">
        <f>$T$19</f>
        <v>UG (Other)</v>
      </c>
      <c r="D48" s="314" t="s">
        <v>11</v>
      </c>
      <c r="E48" s="309">
        <v>105327.44</v>
      </c>
      <c r="F48" s="310">
        <v>0</v>
      </c>
      <c r="G48" s="311">
        <v>0</v>
      </c>
      <c r="H48" s="312">
        <v>105327.44</v>
      </c>
      <c r="I48" s="406">
        <v>0</v>
      </c>
      <c r="J48" s="407">
        <v>0</v>
      </c>
      <c r="K48" s="407">
        <v>0</v>
      </c>
      <c r="M48" s="15" t="s">
        <v>199</v>
      </c>
      <c r="N48" s="15" t="s">
        <v>2</v>
      </c>
      <c r="O48" s="15" t="s">
        <v>313</v>
      </c>
      <c r="P48" s="15" t="s">
        <v>29</v>
      </c>
    </row>
    <row r="49" spans="1:16" s="72" customFormat="1" ht="17.45" customHeight="1" x14ac:dyDescent="0.35">
      <c r="A49" s="80"/>
      <c r="B49" s="80"/>
      <c r="C49" s="248"/>
      <c r="D49" s="315" t="s">
        <v>10</v>
      </c>
      <c r="E49" s="218">
        <v>356.89</v>
      </c>
      <c r="F49" s="219">
        <v>0</v>
      </c>
      <c r="G49" s="220">
        <v>0</v>
      </c>
      <c r="H49" s="221">
        <v>356.89</v>
      </c>
      <c r="I49" s="397">
        <v>0</v>
      </c>
      <c r="J49" s="398">
        <v>0</v>
      </c>
      <c r="K49" s="412">
        <v>313791.96360000002</v>
      </c>
      <c r="M49" s="15" t="s">
        <v>199</v>
      </c>
      <c r="N49" s="15" t="s">
        <v>2</v>
      </c>
      <c r="O49" s="15" t="s">
        <v>313</v>
      </c>
      <c r="P49" s="15" t="s">
        <v>30</v>
      </c>
    </row>
    <row r="50" spans="1:16" s="72" customFormat="1" ht="17.45" customHeight="1" x14ac:dyDescent="0.35">
      <c r="A50" s="71"/>
      <c r="B50" s="71"/>
      <c r="C50" s="71" t="str">
        <f>$T$12</f>
        <v>PGT (UG fee)</v>
      </c>
      <c r="D50" s="77" t="s">
        <v>11</v>
      </c>
      <c r="E50" s="193">
        <v>2900.67</v>
      </c>
      <c r="F50" s="212">
        <v>0</v>
      </c>
      <c r="G50" s="194">
        <v>0</v>
      </c>
      <c r="H50" s="195">
        <v>2900.67</v>
      </c>
      <c r="I50" s="392">
        <v>0</v>
      </c>
      <c r="J50" s="392">
        <v>0</v>
      </c>
      <c r="K50" s="392">
        <v>0</v>
      </c>
      <c r="M50" s="15" t="s">
        <v>199</v>
      </c>
      <c r="N50" s="15" t="s">
        <v>2</v>
      </c>
      <c r="O50" s="15" t="s">
        <v>37</v>
      </c>
      <c r="P50" s="15" t="s">
        <v>29</v>
      </c>
    </row>
    <row r="51" spans="1:16" s="72" customFormat="1" ht="17.45" customHeight="1" x14ac:dyDescent="0.35">
      <c r="A51" s="71"/>
      <c r="B51" s="71"/>
      <c r="C51" s="78"/>
      <c r="D51" s="196" t="s">
        <v>10</v>
      </c>
      <c r="E51" s="197">
        <v>2.73</v>
      </c>
      <c r="F51" s="198">
        <v>0</v>
      </c>
      <c r="G51" s="199">
        <v>0</v>
      </c>
      <c r="H51" s="200">
        <v>2.73</v>
      </c>
      <c r="I51" s="394">
        <v>0</v>
      </c>
      <c r="J51" s="403">
        <v>2333.4402</v>
      </c>
      <c r="K51" s="394">
        <v>0</v>
      </c>
      <c r="M51" s="15" t="s">
        <v>199</v>
      </c>
      <c r="N51" s="15" t="s">
        <v>2</v>
      </c>
      <c r="O51" s="15" t="s">
        <v>37</v>
      </c>
      <c r="P51" s="15" t="s">
        <v>30</v>
      </c>
    </row>
    <row r="52" spans="1:16" s="72" customFormat="1" ht="17.45" customHeight="1" x14ac:dyDescent="0.35">
      <c r="A52" s="71"/>
      <c r="B52" s="71"/>
      <c r="C52" s="152" t="str">
        <f>$T$13</f>
        <v>PGT (Masters' loan)</v>
      </c>
      <c r="D52" s="201" t="s">
        <v>11</v>
      </c>
      <c r="E52" s="202">
        <v>412.72</v>
      </c>
      <c r="F52" s="203">
        <v>0</v>
      </c>
      <c r="G52" s="204">
        <v>0</v>
      </c>
      <c r="H52" s="205">
        <v>412.72</v>
      </c>
      <c r="I52" s="393">
        <v>0</v>
      </c>
      <c r="J52" s="392">
        <v>0</v>
      </c>
      <c r="K52" s="393">
        <v>0</v>
      </c>
      <c r="M52" s="15" t="s">
        <v>199</v>
      </c>
      <c r="N52" s="15" t="s">
        <v>2</v>
      </c>
      <c r="O52" s="15" t="s">
        <v>41</v>
      </c>
      <c r="P52" s="15" t="s">
        <v>29</v>
      </c>
    </row>
    <row r="53" spans="1:16" s="72" customFormat="1" ht="17.45" customHeight="1" x14ac:dyDescent="0.35">
      <c r="A53" s="71"/>
      <c r="B53" s="71"/>
      <c r="C53" s="78"/>
      <c r="D53" s="196" t="s">
        <v>10</v>
      </c>
      <c r="E53" s="197">
        <v>2670.15</v>
      </c>
      <c r="F53" s="198">
        <v>0</v>
      </c>
      <c r="G53" s="199">
        <v>0</v>
      </c>
      <c r="H53" s="200">
        <v>2670.15</v>
      </c>
      <c r="I53" s="394">
        <v>0</v>
      </c>
      <c r="J53" s="403">
        <v>2282284.0109999999</v>
      </c>
      <c r="K53" s="394">
        <v>0</v>
      </c>
      <c r="M53" s="15" t="s">
        <v>199</v>
      </c>
      <c r="N53" s="15" t="s">
        <v>2</v>
      </c>
      <c r="O53" s="15" t="s">
        <v>41</v>
      </c>
      <c r="P53" s="15" t="s">
        <v>30</v>
      </c>
    </row>
    <row r="54" spans="1:16" s="72" customFormat="1" ht="17.45" customHeight="1" x14ac:dyDescent="0.35">
      <c r="A54" s="71"/>
      <c r="B54" s="71"/>
      <c r="C54" s="152" t="str">
        <f>$T$14</f>
        <v>PGT (Other)</v>
      </c>
      <c r="D54" s="201" t="s">
        <v>11</v>
      </c>
      <c r="E54" s="202">
        <v>17.3</v>
      </c>
      <c r="F54" s="203">
        <v>0</v>
      </c>
      <c r="G54" s="204">
        <v>0</v>
      </c>
      <c r="H54" s="205">
        <v>17.3</v>
      </c>
      <c r="I54" s="399">
        <v>20989.224999999999</v>
      </c>
      <c r="J54" s="393">
        <v>0</v>
      </c>
      <c r="K54" s="393">
        <v>0</v>
      </c>
      <c r="M54" s="15" t="s">
        <v>199</v>
      </c>
      <c r="N54" s="15" t="s">
        <v>2</v>
      </c>
      <c r="O54" s="15" t="s">
        <v>42</v>
      </c>
      <c r="P54" s="15" t="s">
        <v>29</v>
      </c>
    </row>
    <row r="55" spans="1:16" s="72" customFormat="1" ht="17.45" customHeight="1" x14ac:dyDescent="0.35">
      <c r="A55" s="71"/>
      <c r="B55" s="206"/>
      <c r="C55" s="206"/>
      <c r="D55" s="207" t="s">
        <v>10</v>
      </c>
      <c r="E55" s="208">
        <v>35.409999999999997</v>
      </c>
      <c r="F55" s="209">
        <v>0</v>
      </c>
      <c r="G55" s="210">
        <v>0</v>
      </c>
      <c r="H55" s="211">
        <v>35.409999999999997</v>
      </c>
      <c r="I55" s="400">
        <v>42961.182500000003</v>
      </c>
      <c r="J55" s="400">
        <v>30266.343400000002</v>
      </c>
      <c r="K55" s="401">
        <v>0</v>
      </c>
      <c r="M55" s="15" t="s">
        <v>199</v>
      </c>
      <c r="N55" s="15" t="s">
        <v>2</v>
      </c>
      <c r="O55" s="15" t="s">
        <v>42</v>
      </c>
      <c r="P55" s="15" t="s">
        <v>30</v>
      </c>
    </row>
    <row r="56" spans="1:16" s="72" customFormat="1" ht="17.45" customHeight="1" x14ac:dyDescent="0.35">
      <c r="A56" s="71"/>
      <c r="B56" s="71" t="s">
        <v>177</v>
      </c>
      <c r="C56" s="71" t="str">
        <f>$T$18</f>
        <v>UG (Level 4 and 5)</v>
      </c>
      <c r="D56" s="77" t="s">
        <v>11</v>
      </c>
      <c r="E56" s="193">
        <v>542.94000000000005</v>
      </c>
      <c r="F56" s="212">
        <v>0</v>
      </c>
      <c r="G56" s="194">
        <v>0</v>
      </c>
      <c r="H56" s="195">
        <v>542.94000000000005</v>
      </c>
      <c r="I56" s="392">
        <v>0</v>
      </c>
      <c r="J56" s="392">
        <v>0</v>
      </c>
      <c r="K56" s="392">
        <v>0</v>
      </c>
      <c r="M56" s="15" t="s">
        <v>199</v>
      </c>
      <c r="N56" s="15" t="s">
        <v>1</v>
      </c>
      <c r="O56" s="15" t="s">
        <v>319</v>
      </c>
      <c r="P56" s="15" t="s">
        <v>29</v>
      </c>
    </row>
    <row r="57" spans="1:16" s="72" customFormat="1" ht="17.45" customHeight="1" x14ac:dyDescent="0.35">
      <c r="A57" s="71"/>
      <c r="B57" s="71"/>
      <c r="C57" s="78"/>
      <c r="D57" s="196" t="s">
        <v>10</v>
      </c>
      <c r="E57" s="197">
        <v>0</v>
      </c>
      <c r="F57" s="198">
        <v>0</v>
      </c>
      <c r="G57" s="199">
        <v>0</v>
      </c>
      <c r="H57" s="200">
        <v>0</v>
      </c>
      <c r="I57" s="394">
        <v>0</v>
      </c>
      <c r="J57" s="394">
        <v>0</v>
      </c>
      <c r="K57" s="394">
        <v>0</v>
      </c>
      <c r="M57" s="15" t="s">
        <v>199</v>
      </c>
      <c r="N57" s="15" t="s">
        <v>1</v>
      </c>
      <c r="O57" s="15" t="s">
        <v>319</v>
      </c>
      <c r="P57" s="15" t="s">
        <v>30</v>
      </c>
    </row>
    <row r="58" spans="1:16" s="72" customFormat="1" ht="17.45" customHeight="1" x14ac:dyDescent="0.35">
      <c r="A58" s="80"/>
      <c r="B58" s="80"/>
      <c r="C58" s="152" t="str">
        <f>$T$19</f>
        <v>UG (Other)</v>
      </c>
      <c r="D58" s="314" t="s">
        <v>11</v>
      </c>
      <c r="E58" s="309">
        <v>8346.7000000000007</v>
      </c>
      <c r="F58" s="310">
        <v>0</v>
      </c>
      <c r="G58" s="311">
        <v>0</v>
      </c>
      <c r="H58" s="312">
        <v>8346.7000000000007</v>
      </c>
      <c r="I58" s="406">
        <v>0</v>
      </c>
      <c r="J58" s="407">
        <v>0</v>
      </c>
      <c r="K58" s="407">
        <v>0</v>
      </c>
      <c r="M58" s="15" t="s">
        <v>199</v>
      </c>
      <c r="N58" s="15" t="s">
        <v>1</v>
      </c>
      <c r="O58" s="15" t="s">
        <v>313</v>
      </c>
      <c r="P58" s="15" t="s">
        <v>29</v>
      </c>
    </row>
    <row r="59" spans="1:16" s="72" customFormat="1" ht="17.45" customHeight="1" x14ac:dyDescent="0.35">
      <c r="A59" s="80"/>
      <c r="B59" s="80"/>
      <c r="C59" s="248"/>
      <c r="D59" s="315" t="s">
        <v>10</v>
      </c>
      <c r="E59" s="218">
        <v>1.73</v>
      </c>
      <c r="F59" s="219">
        <v>0</v>
      </c>
      <c r="G59" s="220">
        <v>0</v>
      </c>
      <c r="H59" s="221">
        <v>1.73</v>
      </c>
      <c r="I59" s="402">
        <v>0</v>
      </c>
      <c r="J59" s="398">
        <v>0</v>
      </c>
      <c r="K59" s="398">
        <v>0</v>
      </c>
      <c r="M59" s="15" t="s">
        <v>199</v>
      </c>
      <c r="N59" s="15" t="s">
        <v>1</v>
      </c>
      <c r="O59" s="15" t="s">
        <v>313</v>
      </c>
      <c r="P59" s="15" t="s">
        <v>30</v>
      </c>
    </row>
    <row r="60" spans="1:16" s="72" customFormat="1" ht="17.45" customHeight="1" x14ac:dyDescent="0.35">
      <c r="A60" s="71"/>
      <c r="B60" s="71"/>
      <c r="C60" s="71" t="str">
        <f>$T$12</f>
        <v>PGT (UG fee)</v>
      </c>
      <c r="D60" s="77" t="s">
        <v>11</v>
      </c>
      <c r="E60" s="193">
        <v>69.38</v>
      </c>
      <c r="F60" s="212">
        <v>0</v>
      </c>
      <c r="G60" s="194">
        <v>0</v>
      </c>
      <c r="H60" s="195">
        <v>69.38</v>
      </c>
      <c r="I60" s="393">
        <v>0</v>
      </c>
      <c r="J60" s="392">
        <v>0</v>
      </c>
      <c r="K60" s="392">
        <v>0</v>
      </c>
      <c r="M60" s="15" t="s">
        <v>199</v>
      </c>
      <c r="N60" s="15" t="s">
        <v>1</v>
      </c>
      <c r="O60" s="15" t="s">
        <v>37</v>
      </c>
      <c r="P60" s="15" t="s">
        <v>29</v>
      </c>
    </row>
    <row r="61" spans="1:16" s="72" customFormat="1" ht="17.45" customHeight="1" x14ac:dyDescent="0.35">
      <c r="A61" s="71"/>
      <c r="B61" s="71"/>
      <c r="C61" s="78"/>
      <c r="D61" s="196" t="s">
        <v>10</v>
      </c>
      <c r="E61" s="197">
        <v>0</v>
      </c>
      <c r="F61" s="198">
        <v>0</v>
      </c>
      <c r="G61" s="199">
        <v>0</v>
      </c>
      <c r="H61" s="200">
        <v>0</v>
      </c>
      <c r="I61" s="394">
        <v>0</v>
      </c>
      <c r="J61" s="403">
        <v>0</v>
      </c>
      <c r="K61" s="394">
        <v>0</v>
      </c>
      <c r="M61" s="15" t="s">
        <v>199</v>
      </c>
      <c r="N61" s="15" t="s">
        <v>1</v>
      </c>
      <c r="O61" s="15" t="s">
        <v>37</v>
      </c>
      <c r="P61" s="15" t="s">
        <v>30</v>
      </c>
    </row>
    <row r="62" spans="1:16" s="72" customFormat="1" ht="17.45" customHeight="1" x14ac:dyDescent="0.35">
      <c r="A62" s="71"/>
      <c r="B62" s="71"/>
      <c r="C62" s="152" t="str">
        <f>$T$13</f>
        <v>PGT (Masters' loan)</v>
      </c>
      <c r="D62" s="201" t="s">
        <v>11</v>
      </c>
      <c r="E62" s="202">
        <v>273.32</v>
      </c>
      <c r="F62" s="203">
        <v>0</v>
      </c>
      <c r="G62" s="204">
        <v>0</v>
      </c>
      <c r="H62" s="205">
        <v>273.32</v>
      </c>
      <c r="I62" s="393">
        <v>0</v>
      </c>
      <c r="J62" s="392">
        <v>0</v>
      </c>
      <c r="K62" s="393">
        <v>0</v>
      </c>
      <c r="M62" s="15" t="s">
        <v>199</v>
      </c>
      <c r="N62" s="15" t="s">
        <v>1</v>
      </c>
      <c r="O62" s="15" t="s">
        <v>41</v>
      </c>
      <c r="P62" s="15" t="s">
        <v>29</v>
      </c>
    </row>
    <row r="63" spans="1:16" s="72" customFormat="1" ht="17.45" customHeight="1" x14ac:dyDescent="0.35">
      <c r="A63" s="71"/>
      <c r="B63" s="71"/>
      <c r="C63" s="78"/>
      <c r="D63" s="196" t="s">
        <v>10</v>
      </c>
      <c r="E63" s="197">
        <v>1044.05</v>
      </c>
      <c r="F63" s="198">
        <v>0</v>
      </c>
      <c r="G63" s="199">
        <v>0</v>
      </c>
      <c r="H63" s="200">
        <v>1044.05</v>
      </c>
      <c r="I63" s="394">
        <v>0</v>
      </c>
      <c r="J63" s="403">
        <v>892391.29700000002</v>
      </c>
      <c r="K63" s="394">
        <v>0</v>
      </c>
      <c r="M63" s="15" t="s">
        <v>199</v>
      </c>
      <c r="N63" s="15" t="s">
        <v>1</v>
      </c>
      <c r="O63" s="15" t="s">
        <v>41</v>
      </c>
      <c r="P63" s="15" t="s">
        <v>30</v>
      </c>
    </row>
    <row r="64" spans="1:16" s="72" customFormat="1" ht="17.45" customHeight="1" x14ac:dyDescent="0.35">
      <c r="A64" s="71"/>
      <c r="B64" s="71"/>
      <c r="C64" s="152" t="str">
        <f>$T$14</f>
        <v>PGT (Other)</v>
      </c>
      <c r="D64" s="201" t="s">
        <v>11</v>
      </c>
      <c r="E64" s="202">
        <v>173.76</v>
      </c>
      <c r="F64" s="203">
        <v>0</v>
      </c>
      <c r="G64" s="204">
        <v>0</v>
      </c>
      <c r="H64" s="205">
        <v>173.76</v>
      </c>
      <c r="I64" s="399">
        <v>210814.32</v>
      </c>
      <c r="J64" s="393">
        <v>0</v>
      </c>
      <c r="K64" s="393">
        <v>0</v>
      </c>
      <c r="M64" s="15" t="s">
        <v>199</v>
      </c>
      <c r="N64" s="15" t="s">
        <v>1</v>
      </c>
      <c r="O64" s="15" t="s">
        <v>42</v>
      </c>
      <c r="P64" s="15" t="s">
        <v>29</v>
      </c>
    </row>
    <row r="65" spans="1:16" s="72" customFormat="1" ht="17.45" customHeight="1" x14ac:dyDescent="0.35">
      <c r="A65" s="182"/>
      <c r="B65" s="182"/>
      <c r="C65" s="182"/>
      <c r="D65" s="172" t="s">
        <v>10</v>
      </c>
      <c r="E65" s="213">
        <v>152.16999999999999</v>
      </c>
      <c r="F65" s="214">
        <v>0</v>
      </c>
      <c r="G65" s="215">
        <v>0</v>
      </c>
      <c r="H65" s="216">
        <v>152.16999999999999</v>
      </c>
      <c r="I65" s="413">
        <v>184620.2525</v>
      </c>
      <c r="J65" s="413">
        <v>130065.7858</v>
      </c>
      <c r="K65" s="414">
        <v>0</v>
      </c>
      <c r="M65" s="15" t="s">
        <v>199</v>
      </c>
      <c r="N65" s="15" t="s">
        <v>1</v>
      </c>
      <c r="O65" s="15" t="s">
        <v>42</v>
      </c>
      <c r="P65" s="15" t="s">
        <v>30</v>
      </c>
    </row>
    <row r="66" spans="1:16" s="72" customFormat="1" ht="17.45" customHeight="1" x14ac:dyDescent="0.35">
      <c r="A66" s="192" t="s">
        <v>201</v>
      </c>
      <c r="B66" s="71" t="s">
        <v>173</v>
      </c>
      <c r="C66" s="71" t="str">
        <f>$T$18</f>
        <v>UG (Level 4 and 5)</v>
      </c>
      <c r="D66" s="77" t="s">
        <v>11</v>
      </c>
      <c r="E66" s="193">
        <v>4282.2700000000004</v>
      </c>
      <c r="F66" s="212">
        <v>0</v>
      </c>
      <c r="G66" s="194">
        <v>0</v>
      </c>
      <c r="H66" s="195">
        <v>4282.2700000000004</v>
      </c>
      <c r="I66" s="405">
        <v>0</v>
      </c>
      <c r="J66" s="405">
        <v>0</v>
      </c>
      <c r="K66" s="405">
        <v>0</v>
      </c>
      <c r="M66" s="15" t="s">
        <v>200</v>
      </c>
      <c r="N66" s="15" t="s">
        <v>2</v>
      </c>
      <c r="O66" s="15" t="s">
        <v>319</v>
      </c>
      <c r="P66" s="15" t="s">
        <v>29</v>
      </c>
    </row>
    <row r="67" spans="1:16" s="72" customFormat="1" ht="17.45" customHeight="1" x14ac:dyDescent="0.35">
      <c r="A67" s="71"/>
      <c r="B67" s="71"/>
      <c r="C67" s="78"/>
      <c r="D67" s="196" t="s">
        <v>10</v>
      </c>
      <c r="E67" s="197">
        <v>0</v>
      </c>
      <c r="F67" s="198">
        <v>0</v>
      </c>
      <c r="G67" s="199">
        <v>0</v>
      </c>
      <c r="H67" s="200">
        <v>0</v>
      </c>
      <c r="I67" s="394">
        <v>0</v>
      </c>
      <c r="J67" s="394">
        <v>0</v>
      </c>
      <c r="K67" s="403">
        <v>0</v>
      </c>
      <c r="M67" s="15" t="s">
        <v>200</v>
      </c>
      <c r="N67" s="15" t="s">
        <v>2</v>
      </c>
      <c r="O67" s="15" t="s">
        <v>319</v>
      </c>
      <c r="P67" s="15" t="s">
        <v>30</v>
      </c>
    </row>
    <row r="68" spans="1:16" s="72" customFormat="1" ht="17.45" customHeight="1" x14ac:dyDescent="0.35">
      <c r="A68" s="80"/>
      <c r="B68" s="80"/>
      <c r="C68" s="152" t="str">
        <f>$T$19</f>
        <v>UG (Other)</v>
      </c>
      <c r="D68" s="314" t="s">
        <v>11</v>
      </c>
      <c r="E68" s="309">
        <v>113481.87</v>
      </c>
      <c r="F68" s="310">
        <v>0</v>
      </c>
      <c r="G68" s="311">
        <v>0</v>
      </c>
      <c r="H68" s="312">
        <v>113481.87</v>
      </c>
      <c r="I68" s="406">
        <v>0</v>
      </c>
      <c r="J68" s="407">
        <v>0</v>
      </c>
      <c r="K68" s="407">
        <v>0</v>
      </c>
      <c r="M68" s="15" t="s">
        <v>200</v>
      </c>
      <c r="N68" s="15" t="s">
        <v>2</v>
      </c>
      <c r="O68" s="15" t="s">
        <v>313</v>
      </c>
      <c r="P68" s="15" t="s">
        <v>29</v>
      </c>
    </row>
    <row r="69" spans="1:16" s="72" customFormat="1" ht="17.45" customHeight="1" x14ac:dyDescent="0.35">
      <c r="A69" s="80"/>
      <c r="B69" s="80"/>
      <c r="C69" s="248"/>
      <c r="D69" s="315" t="s">
        <v>10</v>
      </c>
      <c r="E69" s="218">
        <v>1055.25</v>
      </c>
      <c r="F69" s="219">
        <v>0</v>
      </c>
      <c r="G69" s="220">
        <v>0</v>
      </c>
      <c r="H69" s="221">
        <v>1055.25</v>
      </c>
      <c r="I69" s="397">
        <v>0</v>
      </c>
      <c r="J69" s="398">
        <v>0</v>
      </c>
      <c r="K69" s="412">
        <v>927818.01</v>
      </c>
      <c r="M69" s="15" t="s">
        <v>200</v>
      </c>
      <c r="N69" s="15" t="s">
        <v>2</v>
      </c>
      <c r="O69" s="15" t="s">
        <v>313</v>
      </c>
      <c r="P69" s="15" t="s">
        <v>30</v>
      </c>
    </row>
    <row r="70" spans="1:16" s="72" customFormat="1" ht="17.45" customHeight="1" x14ac:dyDescent="0.35">
      <c r="A70" s="71"/>
      <c r="B70" s="71"/>
      <c r="C70" s="71" t="str">
        <f>$T$12</f>
        <v>PGT (UG fee)</v>
      </c>
      <c r="D70" s="77" t="s">
        <v>11</v>
      </c>
      <c r="E70" s="193">
        <v>0</v>
      </c>
      <c r="F70" s="212">
        <v>0</v>
      </c>
      <c r="G70" s="194">
        <v>0</v>
      </c>
      <c r="H70" s="195">
        <v>0</v>
      </c>
      <c r="I70" s="392">
        <v>0</v>
      </c>
      <c r="J70" s="392">
        <v>0</v>
      </c>
      <c r="K70" s="392">
        <v>0</v>
      </c>
      <c r="M70" s="15" t="s">
        <v>200</v>
      </c>
      <c r="N70" s="15" t="s">
        <v>2</v>
      </c>
      <c r="O70" s="15" t="s">
        <v>37</v>
      </c>
      <c r="P70" s="15" t="s">
        <v>29</v>
      </c>
    </row>
    <row r="71" spans="1:16" s="72" customFormat="1" ht="17.45" customHeight="1" x14ac:dyDescent="0.35">
      <c r="A71" s="71"/>
      <c r="B71" s="71"/>
      <c r="C71" s="78"/>
      <c r="D71" s="196" t="s">
        <v>10</v>
      </c>
      <c r="E71" s="197">
        <v>0</v>
      </c>
      <c r="F71" s="198">
        <v>0</v>
      </c>
      <c r="G71" s="199">
        <v>0</v>
      </c>
      <c r="H71" s="200">
        <v>0</v>
      </c>
      <c r="I71" s="394">
        <v>0</v>
      </c>
      <c r="J71" s="394">
        <v>0</v>
      </c>
      <c r="K71" s="394">
        <v>0</v>
      </c>
      <c r="M71" s="15" t="s">
        <v>200</v>
      </c>
      <c r="N71" s="15" t="s">
        <v>2</v>
      </c>
      <c r="O71" s="15" t="s">
        <v>37</v>
      </c>
      <c r="P71" s="15" t="s">
        <v>30</v>
      </c>
    </row>
    <row r="72" spans="1:16" s="72" customFormat="1" ht="17.45" customHeight="1" x14ac:dyDescent="0.35">
      <c r="A72" s="71"/>
      <c r="B72" s="71"/>
      <c r="C72" s="152" t="str">
        <f>$T$13</f>
        <v>PGT (Masters' loan)</v>
      </c>
      <c r="D72" s="201" t="s">
        <v>11</v>
      </c>
      <c r="E72" s="202">
        <v>2176.35</v>
      </c>
      <c r="F72" s="203">
        <v>0</v>
      </c>
      <c r="G72" s="204">
        <v>0</v>
      </c>
      <c r="H72" s="205">
        <v>2176.35</v>
      </c>
      <c r="I72" s="393">
        <v>0</v>
      </c>
      <c r="J72" s="392">
        <v>0</v>
      </c>
      <c r="K72" s="393">
        <v>0</v>
      </c>
      <c r="M72" s="15" t="s">
        <v>200</v>
      </c>
      <c r="N72" s="15" t="s">
        <v>2</v>
      </c>
      <c r="O72" s="15" t="s">
        <v>41</v>
      </c>
      <c r="P72" s="15" t="s">
        <v>29</v>
      </c>
    </row>
    <row r="73" spans="1:16" s="72" customFormat="1" ht="17.45" customHeight="1" x14ac:dyDescent="0.35">
      <c r="A73" s="71"/>
      <c r="B73" s="71"/>
      <c r="C73" s="78"/>
      <c r="D73" s="196" t="s">
        <v>10</v>
      </c>
      <c r="E73" s="197">
        <v>3717.46</v>
      </c>
      <c r="F73" s="198">
        <v>0</v>
      </c>
      <c r="G73" s="199">
        <v>0</v>
      </c>
      <c r="H73" s="200">
        <v>3717.46</v>
      </c>
      <c r="I73" s="394">
        <v>0</v>
      </c>
      <c r="J73" s="394">
        <v>0</v>
      </c>
      <c r="K73" s="394">
        <v>0</v>
      </c>
      <c r="M73" s="15" t="s">
        <v>200</v>
      </c>
      <c r="N73" s="15" t="s">
        <v>2</v>
      </c>
      <c r="O73" s="15" t="s">
        <v>41</v>
      </c>
      <c r="P73" s="15" t="s">
        <v>30</v>
      </c>
    </row>
    <row r="74" spans="1:16" s="72" customFormat="1" ht="17.45" customHeight="1" x14ac:dyDescent="0.35">
      <c r="A74" s="71"/>
      <c r="B74" s="71"/>
      <c r="C74" s="152" t="str">
        <f>$T$14</f>
        <v>PGT (Other)</v>
      </c>
      <c r="D74" s="201" t="s">
        <v>11</v>
      </c>
      <c r="E74" s="202">
        <v>157.38</v>
      </c>
      <c r="F74" s="203">
        <v>0</v>
      </c>
      <c r="G74" s="204">
        <v>0</v>
      </c>
      <c r="H74" s="205">
        <v>157.38</v>
      </c>
      <c r="I74" s="393">
        <v>0</v>
      </c>
      <c r="J74" s="393">
        <v>0</v>
      </c>
      <c r="K74" s="393">
        <v>0</v>
      </c>
      <c r="M74" s="15" t="s">
        <v>200</v>
      </c>
      <c r="N74" s="15" t="s">
        <v>2</v>
      </c>
      <c r="O74" s="15" t="s">
        <v>42</v>
      </c>
      <c r="P74" s="15" t="s">
        <v>29</v>
      </c>
    </row>
    <row r="75" spans="1:16" s="72" customFormat="1" ht="17.45" customHeight="1" x14ac:dyDescent="0.35">
      <c r="A75" s="71"/>
      <c r="B75" s="206"/>
      <c r="C75" s="206"/>
      <c r="D75" s="207" t="s">
        <v>10</v>
      </c>
      <c r="E75" s="208">
        <v>53.19</v>
      </c>
      <c r="F75" s="209">
        <v>0</v>
      </c>
      <c r="G75" s="210">
        <v>0</v>
      </c>
      <c r="H75" s="211">
        <v>53.19</v>
      </c>
      <c r="I75" s="401">
        <v>0</v>
      </c>
      <c r="J75" s="401">
        <v>0</v>
      </c>
      <c r="K75" s="401">
        <v>0</v>
      </c>
      <c r="M75" s="15" t="s">
        <v>200</v>
      </c>
      <c r="N75" s="15" t="s">
        <v>2</v>
      </c>
      <c r="O75" s="15" t="s">
        <v>42</v>
      </c>
      <c r="P75" s="15" t="s">
        <v>30</v>
      </c>
    </row>
    <row r="76" spans="1:16" s="72" customFormat="1" ht="17.45" customHeight="1" x14ac:dyDescent="0.35">
      <c r="A76" s="71"/>
      <c r="B76" s="71" t="s">
        <v>177</v>
      </c>
      <c r="C76" s="71" t="str">
        <f>$T$18</f>
        <v>UG (Level 4 and 5)</v>
      </c>
      <c r="D76" s="77" t="s">
        <v>11</v>
      </c>
      <c r="E76" s="193">
        <v>127.02</v>
      </c>
      <c r="F76" s="212">
        <v>0</v>
      </c>
      <c r="G76" s="194">
        <v>0</v>
      </c>
      <c r="H76" s="195">
        <v>127.02</v>
      </c>
      <c r="I76" s="392">
        <v>0</v>
      </c>
      <c r="J76" s="392">
        <v>0</v>
      </c>
      <c r="K76" s="392">
        <v>0</v>
      </c>
      <c r="M76" s="15" t="s">
        <v>200</v>
      </c>
      <c r="N76" s="15" t="s">
        <v>1</v>
      </c>
      <c r="O76" s="15" t="s">
        <v>319</v>
      </c>
      <c r="P76" s="15" t="s">
        <v>29</v>
      </c>
    </row>
    <row r="77" spans="1:16" s="72" customFormat="1" ht="17.45" customHeight="1" x14ac:dyDescent="0.35">
      <c r="A77" s="71"/>
      <c r="B77" s="71"/>
      <c r="C77" s="78"/>
      <c r="D77" s="196" t="s">
        <v>10</v>
      </c>
      <c r="E77" s="197">
        <v>0</v>
      </c>
      <c r="F77" s="198">
        <v>0</v>
      </c>
      <c r="G77" s="199">
        <v>0</v>
      </c>
      <c r="H77" s="200">
        <v>0</v>
      </c>
      <c r="I77" s="394">
        <v>0</v>
      </c>
      <c r="J77" s="394">
        <v>0</v>
      </c>
      <c r="K77" s="394">
        <v>0</v>
      </c>
      <c r="M77" s="15" t="s">
        <v>200</v>
      </c>
      <c r="N77" s="15" t="s">
        <v>1</v>
      </c>
      <c r="O77" s="15" t="s">
        <v>319</v>
      </c>
      <c r="P77" s="15" t="s">
        <v>30</v>
      </c>
    </row>
    <row r="78" spans="1:16" s="72" customFormat="1" ht="17.45" customHeight="1" x14ac:dyDescent="0.35">
      <c r="A78" s="80"/>
      <c r="B78" s="80"/>
      <c r="C78" s="152" t="str">
        <f>$T$19</f>
        <v>UG (Other)</v>
      </c>
      <c r="D78" s="314" t="s">
        <v>11</v>
      </c>
      <c r="E78" s="309">
        <v>1698.07</v>
      </c>
      <c r="F78" s="310">
        <v>0</v>
      </c>
      <c r="G78" s="311">
        <v>0</v>
      </c>
      <c r="H78" s="312">
        <v>1698.07</v>
      </c>
      <c r="I78" s="406">
        <v>0</v>
      </c>
      <c r="J78" s="407">
        <v>0</v>
      </c>
      <c r="K78" s="407">
        <v>0</v>
      </c>
      <c r="M78" s="15" t="s">
        <v>200</v>
      </c>
      <c r="N78" s="15" t="s">
        <v>1</v>
      </c>
      <c r="O78" s="15" t="s">
        <v>313</v>
      </c>
      <c r="P78" s="15" t="s">
        <v>29</v>
      </c>
    </row>
    <row r="79" spans="1:16" s="72" customFormat="1" ht="17.45" customHeight="1" x14ac:dyDescent="0.35">
      <c r="A79" s="80"/>
      <c r="B79" s="80"/>
      <c r="C79" s="248"/>
      <c r="D79" s="315" t="s">
        <v>10</v>
      </c>
      <c r="E79" s="218">
        <v>96.3</v>
      </c>
      <c r="F79" s="219">
        <v>0</v>
      </c>
      <c r="G79" s="220">
        <v>0</v>
      </c>
      <c r="H79" s="221">
        <v>96.3</v>
      </c>
      <c r="I79" s="402">
        <v>0</v>
      </c>
      <c r="J79" s="398">
        <v>0</v>
      </c>
      <c r="K79" s="398">
        <v>0</v>
      </c>
      <c r="M79" s="15" t="s">
        <v>200</v>
      </c>
      <c r="N79" s="15" t="s">
        <v>1</v>
      </c>
      <c r="O79" s="15" t="s">
        <v>313</v>
      </c>
      <c r="P79" s="15" t="s">
        <v>30</v>
      </c>
    </row>
    <row r="80" spans="1:16" s="72" customFormat="1" ht="17.45" customHeight="1" x14ac:dyDescent="0.35">
      <c r="A80" s="71"/>
      <c r="B80" s="71"/>
      <c r="C80" s="71" t="str">
        <f>$T$12</f>
        <v>PGT (UG fee)</v>
      </c>
      <c r="D80" s="77" t="s">
        <v>11</v>
      </c>
      <c r="E80" s="193">
        <v>0</v>
      </c>
      <c r="F80" s="212">
        <v>0</v>
      </c>
      <c r="G80" s="194">
        <v>0</v>
      </c>
      <c r="H80" s="195">
        <v>0</v>
      </c>
      <c r="I80" s="393">
        <v>0</v>
      </c>
      <c r="J80" s="392">
        <v>0</v>
      </c>
      <c r="K80" s="392">
        <v>0</v>
      </c>
      <c r="M80" s="15" t="s">
        <v>200</v>
      </c>
      <c r="N80" s="15" t="s">
        <v>1</v>
      </c>
      <c r="O80" s="15" t="s">
        <v>37</v>
      </c>
      <c r="P80" s="15" t="s">
        <v>29</v>
      </c>
    </row>
    <row r="81" spans="1:16" s="72" customFormat="1" ht="17.45" customHeight="1" x14ac:dyDescent="0.35">
      <c r="A81" s="71"/>
      <c r="B81" s="71"/>
      <c r="C81" s="78"/>
      <c r="D81" s="196" t="s">
        <v>10</v>
      </c>
      <c r="E81" s="197">
        <v>0.53</v>
      </c>
      <c r="F81" s="198">
        <v>0</v>
      </c>
      <c r="G81" s="199">
        <v>0</v>
      </c>
      <c r="H81" s="200">
        <v>0.53</v>
      </c>
      <c r="I81" s="394">
        <v>0</v>
      </c>
      <c r="J81" s="394">
        <v>0</v>
      </c>
      <c r="K81" s="394">
        <v>0</v>
      </c>
      <c r="M81" s="15" t="s">
        <v>200</v>
      </c>
      <c r="N81" s="15" t="s">
        <v>1</v>
      </c>
      <c r="O81" s="15" t="s">
        <v>37</v>
      </c>
      <c r="P81" s="15" t="s">
        <v>30</v>
      </c>
    </row>
    <row r="82" spans="1:16" s="72" customFormat="1" ht="17.45" customHeight="1" x14ac:dyDescent="0.35">
      <c r="A82" s="71"/>
      <c r="B82" s="71"/>
      <c r="C82" s="152" t="str">
        <f>$T$13</f>
        <v>PGT (Masters' loan)</v>
      </c>
      <c r="D82" s="201" t="s">
        <v>11</v>
      </c>
      <c r="E82" s="202">
        <v>313.63</v>
      </c>
      <c r="F82" s="203">
        <v>0</v>
      </c>
      <c r="G82" s="204">
        <v>0</v>
      </c>
      <c r="H82" s="205">
        <v>313.63</v>
      </c>
      <c r="I82" s="393">
        <v>0</v>
      </c>
      <c r="J82" s="392">
        <v>0</v>
      </c>
      <c r="K82" s="393">
        <v>0</v>
      </c>
      <c r="M82" s="15" t="s">
        <v>200</v>
      </c>
      <c r="N82" s="15" t="s">
        <v>1</v>
      </c>
      <c r="O82" s="15" t="s">
        <v>41</v>
      </c>
      <c r="P82" s="15" t="s">
        <v>29</v>
      </c>
    </row>
    <row r="83" spans="1:16" s="72" customFormat="1" ht="17.45" customHeight="1" x14ac:dyDescent="0.35">
      <c r="A83" s="71"/>
      <c r="B83" s="71"/>
      <c r="C83" s="78"/>
      <c r="D83" s="196" t="s">
        <v>10</v>
      </c>
      <c r="E83" s="197">
        <v>1104.76</v>
      </c>
      <c r="F83" s="198">
        <v>0</v>
      </c>
      <c r="G83" s="199">
        <v>0</v>
      </c>
      <c r="H83" s="200">
        <v>1104.76</v>
      </c>
      <c r="I83" s="394">
        <v>0</v>
      </c>
      <c r="J83" s="394">
        <v>0</v>
      </c>
      <c r="K83" s="394">
        <v>0</v>
      </c>
      <c r="M83" s="15" t="s">
        <v>200</v>
      </c>
      <c r="N83" s="15" t="s">
        <v>1</v>
      </c>
      <c r="O83" s="15" t="s">
        <v>41</v>
      </c>
      <c r="P83" s="15" t="s">
        <v>30</v>
      </c>
    </row>
    <row r="84" spans="1:16" s="72" customFormat="1" ht="17.45" customHeight="1" x14ac:dyDescent="0.35">
      <c r="A84" s="71"/>
      <c r="B84" s="71"/>
      <c r="C84" s="152" t="str">
        <f>$T$14</f>
        <v>PGT (Other)</v>
      </c>
      <c r="D84" s="201" t="s">
        <v>11</v>
      </c>
      <c r="E84" s="202">
        <v>120.93</v>
      </c>
      <c r="F84" s="203">
        <v>0</v>
      </c>
      <c r="G84" s="204">
        <v>0</v>
      </c>
      <c r="H84" s="205">
        <v>120.93</v>
      </c>
      <c r="I84" s="393">
        <v>0</v>
      </c>
      <c r="J84" s="393">
        <v>0</v>
      </c>
      <c r="K84" s="393">
        <v>0</v>
      </c>
      <c r="M84" s="15" t="s">
        <v>200</v>
      </c>
      <c r="N84" s="15" t="s">
        <v>1</v>
      </c>
      <c r="O84" s="15" t="s">
        <v>42</v>
      </c>
      <c r="P84" s="15" t="s">
        <v>29</v>
      </c>
    </row>
    <row r="85" spans="1:16" s="72" customFormat="1" ht="17.45" customHeight="1" x14ac:dyDescent="0.35">
      <c r="A85" s="182"/>
      <c r="B85" s="182"/>
      <c r="C85" s="182"/>
      <c r="D85" s="172" t="s">
        <v>10</v>
      </c>
      <c r="E85" s="213">
        <v>11.3</v>
      </c>
      <c r="F85" s="214">
        <v>0</v>
      </c>
      <c r="G85" s="215">
        <v>0</v>
      </c>
      <c r="H85" s="216">
        <v>11.3</v>
      </c>
      <c r="I85" s="414">
        <v>0</v>
      </c>
      <c r="J85" s="414">
        <v>0</v>
      </c>
      <c r="K85" s="414">
        <v>0</v>
      </c>
      <c r="M85" s="15" t="s">
        <v>200</v>
      </c>
      <c r="N85" s="15" t="s">
        <v>1</v>
      </c>
      <c r="O85" s="15" t="s">
        <v>42</v>
      </c>
      <c r="P85" s="15" t="s">
        <v>30</v>
      </c>
    </row>
    <row r="86" spans="1:16" s="72" customFormat="1" ht="17.45" customHeight="1" x14ac:dyDescent="0.35">
      <c r="A86" s="192" t="s">
        <v>31</v>
      </c>
      <c r="B86" s="71" t="s">
        <v>173</v>
      </c>
      <c r="C86" s="71" t="str">
        <f>$T$18</f>
        <v>UG (Level 4 and 5)</v>
      </c>
      <c r="D86" s="77" t="s">
        <v>11</v>
      </c>
      <c r="E86" s="193">
        <v>14855.44</v>
      </c>
      <c r="F86" s="212">
        <v>0</v>
      </c>
      <c r="G86" s="194">
        <v>0</v>
      </c>
      <c r="H86" s="195">
        <v>14855.44</v>
      </c>
      <c r="I86" s="405">
        <v>0</v>
      </c>
      <c r="J86" s="405">
        <v>0</v>
      </c>
      <c r="K86" s="405">
        <v>0</v>
      </c>
      <c r="M86" s="15" t="s">
        <v>31</v>
      </c>
      <c r="N86" s="15" t="s">
        <v>2</v>
      </c>
      <c r="O86" s="15" t="s">
        <v>319</v>
      </c>
      <c r="P86" s="15" t="s">
        <v>29</v>
      </c>
    </row>
    <row r="87" spans="1:16" s="72" customFormat="1" ht="16.5" customHeight="1" x14ac:dyDescent="0.35">
      <c r="A87" s="71"/>
      <c r="B87" s="71"/>
      <c r="C87" s="78"/>
      <c r="D87" s="196" t="s">
        <v>10</v>
      </c>
      <c r="E87" s="197">
        <v>72.92</v>
      </c>
      <c r="F87" s="198">
        <v>0</v>
      </c>
      <c r="G87" s="199">
        <v>0</v>
      </c>
      <c r="H87" s="200">
        <v>72.92</v>
      </c>
      <c r="I87" s="415">
        <v>0</v>
      </c>
      <c r="J87" s="394">
        <v>0</v>
      </c>
      <c r="K87" s="403">
        <v>64114.180800000002</v>
      </c>
      <c r="M87" s="15" t="s">
        <v>31</v>
      </c>
      <c r="N87" s="15" t="s">
        <v>2</v>
      </c>
      <c r="O87" s="15" t="s">
        <v>319</v>
      </c>
      <c r="P87" s="15" t="s">
        <v>30</v>
      </c>
    </row>
    <row r="88" spans="1:16" s="72" customFormat="1" ht="16.5" customHeight="1" x14ac:dyDescent="0.35">
      <c r="A88" s="80"/>
      <c r="B88" s="80"/>
      <c r="C88" s="152" t="str">
        <f>$T$19</f>
        <v>UG (Other)</v>
      </c>
      <c r="D88" s="314" t="s">
        <v>11</v>
      </c>
      <c r="E88" s="309">
        <v>172265.15</v>
      </c>
      <c r="F88" s="310">
        <v>0</v>
      </c>
      <c r="G88" s="311">
        <v>0</v>
      </c>
      <c r="H88" s="312">
        <v>172265.15</v>
      </c>
      <c r="I88" s="406">
        <v>0</v>
      </c>
      <c r="J88" s="407">
        <v>0</v>
      </c>
      <c r="K88" s="407">
        <v>0</v>
      </c>
      <c r="M88" s="15" t="s">
        <v>31</v>
      </c>
      <c r="N88" s="15" t="s">
        <v>2</v>
      </c>
      <c r="O88" s="15" t="s">
        <v>313</v>
      </c>
      <c r="P88" s="15" t="s">
        <v>29</v>
      </c>
    </row>
    <row r="89" spans="1:16" s="72" customFormat="1" ht="16.5" customHeight="1" x14ac:dyDescent="0.35">
      <c r="A89" s="80"/>
      <c r="B89" s="80"/>
      <c r="C89" s="248"/>
      <c r="D89" s="315" t="s">
        <v>10</v>
      </c>
      <c r="E89" s="218">
        <v>404.86</v>
      </c>
      <c r="F89" s="219">
        <v>0</v>
      </c>
      <c r="G89" s="220">
        <v>0</v>
      </c>
      <c r="H89" s="221">
        <v>404.86</v>
      </c>
      <c r="I89" s="402">
        <v>0</v>
      </c>
      <c r="J89" s="398">
        <v>0</v>
      </c>
      <c r="K89" s="412">
        <v>355969.10639999999</v>
      </c>
      <c r="M89" s="15" t="s">
        <v>31</v>
      </c>
      <c r="N89" s="15" t="s">
        <v>2</v>
      </c>
      <c r="O89" s="15" t="s">
        <v>313</v>
      </c>
      <c r="P89" s="15" t="s">
        <v>30</v>
      </c>
    </row>
    <row r="90" spans="1:16" s="72" customFormat="1" ht="17.45" customHeight="1" x14ac:dyDescent="0.35">
      <c r="A90" s="71"/>
      <c r="B90" s="71"/>
      <c r="C90" s="71" t="str">
        <f>$T$12</f>
        <v>PGT (UG fee)</v>
      </c>
      <c r="D90" s="77" t="s">
        <v>11</v>
      </c>
      <c r="E90" s="193">
        <v>2138.5</v>
      </c>
      <c r="F90" s="212">
        <v>0</v>
      </c>
      <c r="G90" s="194">
        <v>0</v>
      </c>
      <c r="H90" s="195">
        <v>2138.5</v>
      </c>
      <c r="I90" s="393">
        <v>0</v>
      </c>
      <c r="J90" s="392">
        <v>0</v>
      </c>
      <c r="K90" s="392">
        <v>0</v>
      </c>
      <c r="M90" s="15" t="s">
        <v>31</v>
      </c>
      <c r="N90" s="15" t="s">
        <v>2</v>
      </c>
      <c r="O90" s="15" t="s">
        <v>37</v>
      </c>
      <c r="P90" s="15" t="s">
        <v>29</v>
      </c>
    </row>
    <row r="91" spans="1:16" s="72" customFormat="1" ht="17.45" customHeight="1" x14ac:dyDescent="0.35">
      <c r="A91" s="71"/>
      <c r="B91" s="71"/>
      <c r="C91" s="78"/>
      <c r="D91" s="196" t="s">
        <v>10</v>
      </c>
      <c r="E91" s="197">
        <v>156.05000000000001</v>
      </c>
      <c r="F91" s="198">
        <v>0</v>
      </c>
      <c r="G91" s="199">
        <v>0</v>
      </c>
      <c r="H91" s="200">
        <v>156.05000000000001</v>
      </c>
      <c r="I91" s="394">
        <v>0</v>
      </c>
      <c r="J91" s="394">
        <v>0</v>
      </c>
      <c r="K91" s="394">
        <v>0</v>
      </c>
      <c r="M91" s="15" t="s">
        <v>31</v>
      </c>
      <c r="N91" s="15" t="s">
        <v>2</v>
      </c>
      <c r="O91" s="15" t="s">
        <v>37</v>
      </c>
      <c r="P91" s="15" t="s">
        <v>30</v>
      </c>
    </row>
    <row r="92" spans="1:16" s="72" customFormat="1" ht="17.45" customHeight="1" x14ac:dyDescent="0.35">
      <c r="A92" s="71"/>
      <c r="B92" s="71"/>
      <c r="C92" s="152" t="str">
        <f>$T$13</f>
        <v>PGT (Masters' loan)</v>
      </c>
      <c r="D92" s="201" t="s">
        <v>11</v>
      </c>
      <c r="E92" s="202">
        <v>2278.3200000000002</v>
      </c>
      <c r="F92" s="203">
        <v>0</v>
      </c>
      <c r="G92" s="204">
        <v>0</v>
      </c>
      <c r="H92" s="205">
        <v>2278.3200000000002</v>
      </c>
      <c r="I92" s="393">
        <v>0</v>
      </c>
      <c r="J92" s="392">
        <v>0</v>
      </c>
      <c r="K92" s="393">
        <v>0</v>
      </c>
      <c r="M92" s="15" t="s">
        <v>31</v>
      </c>
      <c r="N92" s="15" t="s">
        <v>2</v>
      </c>
      <c r="O92" s="15" t="s">
        <v>41</v>
      </c>
      <c r="P92" s="15" t="s">
        <v>29</v>
      </c>
    </row>
    <row r="93" spans="1:16" s="72" customFormat="1" ht="17.45" customHeight="1" x14ac:dyDescent="0.35">
      <c r="A93" s="71"/>
      <c r="B93" s="71"/>
      <c r="C93" s="78"/>
      <c r="D93" s="196" t="s">
        <v>10</v>
      </c>
      <c r="E93" s="197">
        <v>7460.69</v>
      </c>
      <c r="F93" s="198">
        <v>0</v>
      </c>
      <c r="G93" s="199">
        <v>0</v>
      </c>
      <c r="H93" s="200">
        <v>7460.69</v>
      </c>
      <c r="I93" s="394">
        <v>0</v>
      </c>
      <c r="J93" s="394">
        <v>0</v>
      </c>
      <c r="K93" s="394">
        <v>0</v>
      </c>
      <c r="M93" s="15" t="s">
        <v>31</v>
      </c>
      <c r="N93" s="15" t="s">
        <v>2</v>
      </c>
      <c r="O93" s="15" t="s">
        <v>41</v>
      </c>
      <c r="P93" s="15" t="s">
        <v>30</v>
      </c>
    </row>
    <row r="94" spans="1:16" s="72" customFormat="1" ht="17.45" customHeight="1" x14ac:dyDescent="0.35">
      <c r="A94" s="71"/>
      <c r="B94" s="71"/>
      <c r="C94" s="152" t="str">
        <f>$T$14</f>
        <v>PGT (Other)</v>
      </c>
      <c r="D94" s="201" t="s">
        <v>11</v>
      </c>
      <c r="E94" s="202">
        <v>1163.77</v>
      </c>
      <c r="F94" s="203">
        <v>0</v>
      </c>
      <c r="G94" s="204">
        <v>0</v>
      </c>
      <c r="H94" s="205">
        <v>1163.77</v>
      </c>
      <c r="I94" s="393">
        <v>0</v>
      </c>
      <c r="J94" s="393">
        <v>0</v>
      </c>
      <c r="K94" s="393">
        <v>0</v>
      </c>
      <c r="M94" s="15" t="s">
        <v>31</v>
      </c>
      <c r="N94" s="15" t="s">
        <v>2</v>
      </c>
      <c r="O94" s="15" t="s">
        <v>42</v>
      </c>
      <c r="P94" s="15" t="s">
        <v>29</v>
      </c>
    </row>
    <row r="95" spans="1:16" s="72" customFormat="1" ht="17.45" customHeight="1" x14ac:dyDescent="0.35">
      <c r="A95" s="71"/>
      <c r="B95" s="206"/>
      <c r="C95" s="206"/>
      <c r="D95" s="207" t="s">
        <v>10</v>
      </c>
      <c r="E95" s="208">
        <v>337.05</v>
      </c>
      <c r="F95" s="209">
        <v>0</v>
      </c>
      <c r="G95" s="210">
        <v>0</v>
      </c>
      <c r="H95" s="211">
        <v>337.05</v>
      </c>
      <c r="I95" s="401">
        <v>0</v>
      </c>
      <c r="J95" s="401">
        <v>0</v>
      </c>
      <c r="K95" s="401">
        <v>0</v>
      </c>
      <c r="M95" s="15" t="s">
        <v>31</v>
      </c>
      <c r="N95" s="15" t="s">
        <v>2</v>
      </c>
      <c r="O95" s="15" t="s">
        <v>42</v>
      </c>
      <c r="P95" s="15" t="s">
        <v>30</v>
      </c>
    </row>
    <row r="96" spans="1:16" s="72" customFormat="1" ht="17.45" customHeight="1" x14ac:dyDescent="0.35">
      <c r="A96" s="71"/>
      <c r="B96" s="217" t="s">
        <v>105</v>
      </c>
      <c r="C96" s="78" t="str">
        <f>$T$18</f>
        <v>UG (Level 4 and 5)</v>
      </c>
      <c r="D96" s="196" t="s">
        <v>11</v>
      </c>
      <c r="E96" s="218">
        <v>86.28</v>
      </c>
      <c r="F96" s="219">
        <v>0</v>
      </c>
      <c r="G96" s="220">
        <v>0</v>
      </c>
      <c r="H96" s="221">
        <v>86.28</v>
      </c>
      <c r="I96" s="398">
        <v>0</v>
      </c>
      <c r="J96" s="398">
        <v>0</v>
      </c>
      <c r="K96" s="398">
        <v>0</v>
      </c>
      <c r="M96" s="15" t="s">
        <v>31</v>
      </c>
      <c r="N96" s="15" t="s">
        <v>13</v>
      </c>
      <c r="O96" s="15" t="s">
        <v>319</v>
      </c>
      <c r="P96" s="15" t="s">
        <v>29</v>
      </c>
    </row>
    <row r="97" spans="1:16" s="72" customFormat="1" ht="17.45" customHeight="1" x14ac:dyDescent="0.35">
      <c r="A97" s="80"/>
      <c r="B97" s="122"/>
      <c r="C97" s="222" t="str">
        <f>$T$19</f>
        <v>UG (Other)</v>
      </c>
      <c r="D97" s="321" t="s">
        <v>11</v>
      </c>
      <c r="E97" s="223">
        <v>10378.49</v>
      </c>
      <c r="F97" s="224">
        <v>0</v>
      </c>
      <c r="G97" s="225">
        <v>0</v>
      </c>
      <c r="H97" s="244">
        <v>10378.49</v>
      </c>
      <c r="I97" s="398">
        <v>0</v>
      </c>
      <c r="J97" s="416">
        <v>0</v>
      </c>
      <c r="K97" s="416">
        <v>0</v>
      </c>
      <c r="M97" s="15" t="s">
        <v>31</v>
      </c>
      <c r="N97" s="15" t="s">
        <v>13</v>
      </c>
      <c r="O97" s="15" t="s">
        <v>313</v>
      </c>
      <c r="P97" s="15" t="s">
        <v>29</v>
      </c>
    </row>
    <row r="98" spans="1:16" s="72" customFormat="1" ht="17.45" customHeight="1" x14ac:dyDescent="0.35">
      <c r="A98" s="71"/>
      <c r="B98" s="217"/>
      <c r="C98" s="78" t="str">
        <f>$T$12</f>
        <v>PGT (UG fee)</v>
      </c>
      <c r="D98" s="196" t="s">
        <v>11</v>
      </c>
      <c r="E98" s="218">
        <v>0</v>
      </c>
      <c r="F98" s="219">
        <v>0</v>
      </c>
      <c r="G98" s="220">
        <v>0</v>
      </c>
      <c r="H98" s="221">
        <v>0</v>
      </c>
      <c r="I98" s="398">
        <v>0</v>
      </c>
      <c r="J98" s="398">
        <v>0</v>
      </c>
      <c r="K98" s="398">
        <v>0</v>
      </c>
      <c r="M98" s="15" t="s">
        <v>31</v>
      </c>
      <c r="N98" s="15" t="s">
        <v>13</v>
      </c>
      <c r="O98" s="15" t="s">
        <v>37</v>
      </c>
      <c r="P98" s="15" t="s">
        <v>29</v>
      </c>
    </row>
    <row r="99" spans="1:16" s="72" customFormat="1" ht="17.45" customHeight="1" x14ac:dyDescent="0.35">
      <c r="A99" s="71"/>
      <c r="B99" s="71"/>
      <c r="C99" s="222" t="str">
        <f>$T$13</f>
        <v>PGT (Masters' loan)</v>
      </c>
      <c r="D99" s="196" t="s">
        <v>11</v>
      </c>
      <c r="E99" s="223">
        <v>40.229999999999997</v>
      </c>
      <c r="F99" s="224">
        <v>0</v>
      </c>
      <c r="G99" s="225">
        <v>0</v>
      </c>
      <c r="H99" s="221">
        <v>40.229999999999997</v>
      </c>
      <c r="I99" s="417">
        <v>0</v>
      </c>
      <c r="J99" s="416">
        <v>0</v>
      </c>
      <c r="K99" s="416">
        <v>0</v>
      </c>
      <c r="M99" s="15" t="s">
        <v>31</v>
      </c>
      <c r="N99" s="15" t="s">
        <v>13</v>
      </c>
      <c r="O99" s="15" t="s">
        <v>41</v>
      </c>
      <c r="P99" s="15" t="s">
        <v>29</v>
      </c>
    </row>
    <row r="100" spans="1:16" s="72" customFormat="1" ht="17.45" customHeight="1" x14ac:dyDescent="0.35">
      <c r="A100" s="71"/>
      <c r="B100" s="206"/>
      <c r="C100" s="226" t="str">
        <f>$T$14</f>
        <v>PGT (Other)</v>
      </c>
      <c r="D100" s="227" t="s">
        <v>11</v>
      </c>
      <c r="E100" s="228">
        <v>0</v>
      </c>
      <c r="F100" s="229">
        <v>0</v>
      </c>
      <c r="G100" s="230">
        <v>0</v>
      </c>
      <c r="H100" s="231">
        <v>0</v>
      </c>
      <c r="I100" s="418">
        <v>0</v>
      </c>
      <c r="J100" s="419">
        <v>0</v>
      </c>
      <c r="K100" s="419">
        <v>0</v>
      </c>
      <c r="M100" s="15" t="s">
        <v>31</v>
      </c>
      <c r="N100" s="15" t="s">
        <v>13</v>
      </c>
      <c r="O100" s="15" t="s">
        <v>42</v>
      </c>
      <c r="P100" s="15" t="s">
        <v>29</v>
      </c>
    </row>
    <row r="101" spans="1:16" s="72" customFormat="1" ht="17.45" customHeight="1" x14ac:dyDescent="0.35">
      <c r="A101" s="71"/>
      <c r="B101" s="71" t="s">
        <v>177</v>
      </c>
      <c r="C101" s="71" t="str">
        <f>$T$18</f>
        <v>UG (Level 4 and 5)</v>
      </c>
      <c r="D101" s="77" t="s">
        <v>11</v>
      </c>
      <c r="E101" s="193">
        <v>5012.05</v>
      </c>
      <c r="F101" s="212">
        <v>0</v>
      </c>
      <c r="G101" s="194">
        <v>0</v>
      </c>
      <c r="H101" s="195">
        <v>5012.05</v>
      </c>
      <c r="I101" s="392">
        <v>0</v>
      </c>
      <c r="J101" s="392">
        <v>0</v>
      </c>
      <c r="K101" s="392">
        <v>0</v>
      </c>
      <c r="M101" s="15" t="s">
        <v>31</v>
      </c>
      <c r="N101" s="15" t="s">
        <v>1</v>
      </c>
      <c r="O101" s="15" t="s">
        <v>319</v>
      </c>
      <c r="P101" s="15" t="s">
        <v>29</v>
      </c>
    </row>
    <row r="102" spans="1:16" s="72" customFormat="1" ht="17.45" customHeight="1" x14ac:dyDescent="0.35">
      <c r="A102" s="71"/>
      <c r="B102" s="71"/>
      <c r="C102" s="78"/>
      <c r="D102" s="196" t="s">
        <v>10</v>
      </c>
      <c r="E102" s="197">
        <v>16.28</v>
      </c>
      <c r="F102" s="198">
        <v>0</v>
      </c>
      <c r="G102" s="199">
        <v>0</v>
      </c>
      <c r="H102" s="200">
        <v>16.28</v>
      </c>
      <c r="I102" s="394">
        <v>0</v>
      </c>
      <c r="J102" s="394">
        <v>0</v>
      </c>
      <c r="K102" s="394">
        <v>0</v>
      </c>
      <c r="M102" s="15" t="s">
        <v>31</v>
      </c>
      <c r="N102" s="15" t="s">
        <v>1</v>
      </c>
      <c r="O102" s="15" t="s">
        <v>319</v>
      </c>
      <c r="P102" s="15" t="s">
        <v>30</v>
      </c>
    </row>
    <row r="103" spans="1:16" s="72" customFormat="1" ht="17.45" customHeight="1" x14ac:dyDescent="0.35">
      <c r="A103" s="80"/>
      <c r="B103" s="80"/>
      <c r="C103" s="152" t="str">
        <f>$T$19</f>
        <v>UG (Other)</v>
      </c>
      <c r="D103" s="314" t="s">
        <v>11</v>
      </c>
      <c r="E103" s="309">
        <v>18588.740000000002</v>
      </c>
      <c r="F103" s="310">
        <v>0</v>
      </c>
      <c r="G103" s="311">
        <v>0</v>
      </c>
      <c r="H103" s="312">
        <v>18588.740000000002</v>
      </c>
      <c r="I103" s="402">
        <v>0</v>
      </c>
      <c r="J103" s="407">
        <v>0</v>
      </c>
      <c r="K103" s="407">
        <v>0</v>
      </c>
      <c r="M103" s="15" t="s">
        <v>31</v>
      </c>
      <c r="N103" s="15" t="s">
        <v>1</v>
      </c>
      <c r="O103" s="15" t="s">
        <v>313</v>
      </c>
      <c r="P103" s="15" t="s">
        <v>29</v>
      </c>
    </row>
    <row r="104" spans="1:16" s="72" customFormat="1" ht="17.45" customHeight="1" x14ac:dyDescent="0.35">
      <c r="A104" s="80"/>
      <c r="B104" s="80"/>
      <c r="C104" s="248"/>
      <c r="D104" s="315" t="s">
        <v>10</v>
      </c>
      <c r="E104" s="218">
        <v>7.09</v>
      </c>
      <c r="F104" s="219">
        <v>0</v>
      </c>
      <c r="G104" s="220">
        <v>0</v>
      </c>
      <c r="H104" s="221">
        <v>7.09</v>
      </c>
      <c r="I104" s="402">
        <v>0</v>
      </c>
      <c r="J104" s="398">
        <v>0</v>
      </c>
      <c r="K104" s="398">
        <v>0</v>
      </c>
      <c r="M104" s="15" t="s">
        <v>31</v>
      </c>
      <c r="N104" s="15" t="s">
        <v>1</v>
      </c>
      <c r="O104" s="15" t="s">
        <v>313</v>
      </c>
      <c r="P104" s="15" t="s">
        <v>30</v>
      </c>
    </row>
    <row r="105" spans="1:16" s="72" customFormat="1" ht="17.45" customHeight="1" x14ac:dyDescent="0.35">
      <c r="A105" s="71"/>
      <c r="B105" s="71"/>
      <c r="C105" s="71" t="str">
        <f>$T$12</f>
        <v>PGT (UG fee)</v>
      </c>
      <c r="D105" s="77" t="s">
        <v>11</v>
      </c>
      <c r="E105" s="193">
        <v>475.87</v>
      </c>
      <c r="F105" s="212">
        <v>0</v>
      </c>
      <c r="G105" s="194">
        <v>0</v>
      </c>
      <c r="H105" s="195">
        <v>475.87</v>
      </c>
      <c r="I105" s="393">
        <v>0</v>
      </c>
      <c r="J105" s="392">
        <v>0</v>
      </c>
      <c r="K105" s="392">
        <v>0</v>
      </c>
      <c r="M105" s="15" t="s">
        <v>31</v>
      </c>
      <c r="N105" s="15" t="s">
        <v>1</v>
      </c>
      <c r="O105" s="15" t="s">
        <v>37</v>
      </c>
      <c r="P105" s="15" t="s">
        <v>29</v>
      </c>
    </row>
    <row r="106" spans="1:16" s="72" customFormat="1" ht="17.45" customHeight="1" x14ac:dyDescent="0.35">
      <c r="A106" s="71"/>
      <c r="B106" s="71"/>
      <c r="C106" s="78"/>
      <c r="D106" s="196" t="s">
        <v>10</v>
      </c>
      <c r="E106" s="197">
        <v>1.33</v>
      </c>
      <c r="F106" s="198">
        <v>0</v>
      </c>
      <c r="G106" s="199">
        <v>0</v>
      </c>
      <c r="H106" s="200">
        <v>1.33</v>
      </c>
      <c r="I106" s="394">
        <v>0</v>
      </c>
      <c r="J106" s="394">
        <v>0</v>
      </c>
      <c r="K106" s="394">
        <v>0</v>
      </c>
      <c r="M106" s="15" t="s">
        <v>31</v>
      </c>
      <c r="N106" s="15" t="s">
        <v>1</v>
      </c>
      <c r="O106" s="15" t="s">
        <v>37</v>
      </c>
      <c r="P106" s="15" t="s">
        <v>30</v>
      </c>
    </row>
    <row r="107" spans="1:16" s="72" customFormat="1" ht="17.45" customHeight="1" x14ac:dyDescent="0.35">
      <c r="A107" s="71"/>
      <c r="B107" s="71"/>
      <c r="C107" s="152" t="str">
        <f>$T$13</f>
        <v>PGT (Masters' loan)</v>
      </c>
      <c r="D107" s="201" t="s">
        <v>11</v>
      </c>
      <c r="E107" s="202">
        <v>1872.23</v>
      </c>
      <c r="F107" s="203">
        <v>0</v>
      </c>
      <c r="G107" s="204">
        <v>0</v>
      </c>
      <c r="H107" s="205">
        <v>1872.23</v>
      </c>
      <c r="I107" s="393">
        <v>0</v>
      </c>
      <c r="J107" s="393">
        <v>0</v>
      </c>
      <c r="K107" s="393">
        <v>0</v>
      </c>
      <c r="M107" s="15" t="s">
        <v>31</v>
      </c>
      <c r="N107" s="15" t="s">
        <v>1</v>
      </c>
      <c r="O107" s="15" t="s">
        <v>41</v>
      </c>
      <c r="P107" s="15" t="s">
        <v>29</v>
      </c>
    </row>
    <row r="108" spans="1:16" s="72" customFormat="1" ht="17.45" customHeight="1" x14ac:dyDescent="0.35">
      <c r="A108" s="71"/>
      <c r="B108" s="71"/>
      <c r="C108" s="78"/>
      <c r="D108" s="196" t="s">
        <v>10</v>
      </c>
      <c r="E108" s="197">
        <v>4200.95</v>
      </c>
      <c r="F108" s="198">
        <v>0</v>
      </c>
      <c r="G108" s="199">
        <v>0</v>
      </c>
      <c r="H108" s="200">
        <v>4200.95</v>
      </c>
      <c r="I108" s="394">
        <v>0</v>
      </c>
      <c r="J108" s="404">
        <v>0</v>
      </c>
      <c r="K108" s="404">
        <v>0</v>
      </c>
      <c r="M108" s="15" t="s">
        <v>31</v>
      </c>
      <c r="N108" s="15" t="s">
        <v>1</v>
      </c>
      <c r="O108" s="15" t="s">
        <v>41</v>
      </c>
      <c r="P108" s="15" t="s">
        <v>30</v>
      </c>
    </row>
    <row r="109" spans="1:16" s="72" customFormat="1" ht="17.45" customHeight="1" x14ac:dyDescent="0.35">
      <c r="A109" s="71"/>
      <c r="B109" s="71"/>
      <c r="C109" s="152" t="str">
        <f>$T$14</f>
        <v>PGT (Other)</v>
      </c>
      <c r="D109" s="201" t="s">
        <v>11</v>
      </c>
      <c r="E109" s="202">
        <v>2736.52</v>
      </c>
      <c r="F109" s="203">
        <v>0</v>
      </c>
      <c r="G109" s="204">
        <v>0</v>
      </c>
      <c r="H109" s="205">
        <v>2736.52</v>
      </c>
      <c r="I109" s="393">
        <v>0</v>
      </c>
      <c r="J109" s="393">
        <v>0</v>
      </c>
      <c r="K109" s="393">
        <v>0</v>
      </c>
      <c r="M109" s="15" t="s">
        <v>31</v>
      </c>
      <c r="N109" s="15" t="s">
        <v>1</v>
      </c>
      <c r="O109" s="15" t="s">
        <v>42</v>
      </c>
      <c r="P109" s="15" t="s">
        <v>29</v>
      </c>
    </row>
    <row r="110" spans="1:16" s="72" customFormat="1" ht="17.45" customHeight="1" x14ac:dyDescent="0.35">
      <c r="A110" s="182"/>
      <c r="B110" s="182"/>
      <c r="C110" s="182"/>
      <c r="D110" s="172" t="s">
        <v>10</v>
      </c>
      <c r="E110" s="213">
        <v>710.54</v>
      </c>
      <c r="F110" s="214">
        <v>0</v>
      </c>
      <c r="G110" s="215">
        <v>0</v>
      </c>
      <c r="H110" s="216">
        <v>710.54</v>
      </c>
      <c r="I110" s="404">
        <v>0</v>
      </c>
      <c r="J110" s="404">
        <v>0</v>
      </c>
      <c r="K110" s="394">
        <v>0</v>
      </c>
      <c r="M110" s="15" t="s">
        <v>31</v>
      </c>
      <c r="N110" s="15" t="s">
        <v>1</v>
      </c>
      <c r="O110" s="15" t="s">
        <v>42</v>
      </c>
      <c r="P110" s="15" t="s">
        <v>30</v>
      </c>
    </row>
    <row r="111" spans="1:16" s="72" customFormat="1" ht="17.45" customHeight="1" x14ac:dyDescent="0.35">
      <c r="A111" s="192" t="s">
        <v>8</v>
      </c>
      <c r="B111" s="71" t="s">
        <v>173</v>
      </c>
      <c r="C111" s="71" t="str">
        <f>$T$18</f>
        <v>UG (Level 4 and 5)</v>
      </c>
      <c r="D111" s="77" t="s">
        <v>11</v>
      </c>
      <c r="E111" s="193">
        <v>14727.41</v>
      </c>
      <c r="F111" s="212">
        <v>0</v>
      </c>
      <c r="G111" s="194">
        <v>0</v>
      </c>
      <c r="H111" s="195">
        <v>14727.41</v>
      </c>
      <c r="I111" s="405">
        <v>0</v>
      </c>
      <c r="J111" s="405">
        <v>0</v>
      </c>
      <c r="K111" s="405">
        <v>0</v>
      </c>
      <c r="M111" s="15" t="s">
        <v>8</v>
      </c>
      <c r="N111" s="15" t="s">
        <v>2</v>
      </c>
      <c r="O111" s="15" t="s">
        <v>319</v>
      </c>
      <c r="P111" s="15" t="s">
        <v>29</v>
      </c>
    </row>
    <row r="112" spans="1:16" s="72" customFormat="1" ht="17.45" customHeight="1" x14ac:dyDescent="0.35">
      <c r="A112" s="71"/>
      <c r="B112" s="71"/>
      <c r="C112" s="78"/>
      <c r="D112" s="196" t="s">
        <v>10</v>
      </c>
      <c r="E112" s="197">
        <v>0</v>
      </c>
      <c r="F112" s="198">
        <v>0</v>
      </c>
      <c r="G112" s="199">
        <v>0</v>
      </c>
      <c r="H112" s="200">
        <v>0</v>
      </c>
      <c r="I112" s="415">
        <v>0</v>
      </c>
      <c r="J112" s="394">
        <v>0</v>
      </c>
      <c r="K112" s="403">
        <v>0</v>
      </c>
      <c r="M112" s="15" t="s">
        <v>8</v>
      </c>
      <c r="N112" s="15" t="s">
        <v>2</v>
      </c>
      <c r="O112" s="15" t="s">
        <v>319</v>
      </c>
      <c r="P112" s="15" t="s">
        <v>30</v>
      </c>
    </row>
    <row r="113" spans="1:16" s="72" customFormat="1" ht="17.45" customHeight="1" x14ac:dyDescent="0.35">
      <c r="A113" s="80"/>
      <c r="B113" s="80"/>
      <c r="C113" s="152" t="str">
        <f>$T$19</f>
        <v>UG (Other)</v>
      </c>
      <c r="D113" s="314" t="s">
        <v>11</v>
      </c>
      <c r="E113" s="309">
        <v>381762.52</v>
      </c>
      <c r="F113" s="310">
        <v>0</v>
      </c>
      <c r="G113" s="311">
        <v>0</v>
      </c>
      <c r="H113" s="312">
        <v>381762.52</v>
      </c>
      <c r="I113" s="420">
        <v>0</v>
      </c>
      <c r="J113" s="407">
        <v>0</v>
      </c>
      <c r="K113" s="407">
        <v>0</v>
      </c>
      <c r="M113" s="15" t="s">
        <v>8</v>
      </c>
      <c r="N113" s="15" t="s">
        <v>2</v>
      </c>
      <c r="O113" s="15" t="s">
        <v>313</v>
      </c>
      <c r="P113" s="15" t="s">
        <v>29</v>
      </c>
    </row>
    <row r="114" spans="1:16" s="72" customFormat="1" ht="17.45" customHeight="1" x14ac:dyDescent="0.35">
      <c r="A114" s="80"/>
      <c r="B114" s="80"/>
      <c r="C114" s="248"/>
      <c r="D114" s="315" t="s">
        <v>10</v>
      </c>
      <c r="E114" s="218">
        <v>949.39</v>
      </c>
      <c r="F114" s="219">
        <v>0</v>
      </c>
      <c r="G114" s="220">
        <v>0</v>
      </c>
      <c r="H114" s="221">
        <v>949.39</v>
      </c>
      <c r="I114" s="397">
        <v>0</v>
      </c>
      <c r="J114" s="398">
        <v>0</v>
      </c>
      <c r="K114" s="412">
        <v>642110.43259999994</v>
      </c>
      <c r="M114" s="15" t="s">
        <v>8</v>
      </c>
      <c r="N114" s="15" t="s">
        <v>2</v>
      </c>
      <c r="O114" s="15" t="s">
        <v>313</v>
      </c>
      <c r="P114" s="15" t="s">
        <v>30</v>
      </c>
    </row>
    <row r="115" spans="1:16" s="72" customFormat="1" ht="17.45" customHeight="1" x14ac:dyDescent="0.35">
      <c r="A115" s="71"/>
      <c r="B115" s="71"/>
      <c r="C115" s="71" t="str">
        <f>$T$12</f>
        <v>PGT (UG fee)</v>
      </c>
      <c r="D115" s="77" t="s">
        <v>11</v>
      </c>
      <c r="E115" s="193">
        <v>77.41</v>
      </c>
      <c r="F115" s="212">
        <v>0</v>
      </c>
      <c r="G115" s="194">
        <v>0</v>
      </c>
      <c r="H115" s="195">
        <v>77.41</v>
      </c>
      <c r="I115" s="393">
        <v>0</v>
      </c>
      <c r="J115" s="392">
        <v>0</v>
      </c>
      <c r="K115" s="392">
        <v>0</v>
      </c>
      <c r="M115" s="15" t="s">
        <v>8</v>
      </c>
      <c r="N115" s="15" t="s">
        <v>2</v>
      </c>
      <c r="O115" s="15" t="s">
        <v>37</v>
      </c>
      <c r="P115" s="15" t="s">
        <v>29</v>
      </c>
    </row>
    <row r="116" spans="1:16" s="72" customFormat="1" ht="17.45" customHeight="1" x14ac:dyDescent="0.35">
      <c r="A116" s="71"/>
      <c r="B116" s="71"/>
      <c r="C116" s="78"/>
      <c r="D116" s="196" t="s">
        <v>10</v>
      </c>
      <c r="E116" s="197">
        <v>0.81</v>
      </c>
      <c r="F116" s="198">
        <v>0</v>
      </c>
      <c r="G116" s="199">
        <v>0</v>
      </c>
      <c r="H116" s="200">
        <v>0.81</v>
      </c>
      <c r="I116" s="394">
        <v>0</v>
      </c>
      <c r="J116" s="394">
        <v>0</v>
      </c>
      <c r="K116" s="394">
        <v>0</v>
      </c>
      <c r="M116" s="15" t="s">
        <v>8</v>
      </c>
      <c r="N116" s="15" t="s">
        <v>2</v>
      </c>
      <c r="O116" s="15" t="s">
        <v>37</v>
      </c>
      <c r="P116" s="15" t="s">
        <v>30</v>
      </c>
    </row>
    <row r="117" spans="1:16" s="72" customFormat="1" ht="17.45" customHeight="1" x14ac:dyDescent="0.35">
      <c r="A117" s="71"/>
      <c r="B117" s="71"/>
      <c r="C117" s="152" t="str">
        <f>$T$13</f>
        <v>PGT (Masters' loan)</v>
      </c>
      <c r="D117" s="201" t="s">
        <v>11</v>
      </c>
      <c r="E117" s="202">
        <v>5653.63</v>
      </c>
      <c r="F117" s="203">
        <v>0</v>
      </c>
      <c r="G117" s="204">
        <v>0</v>
      </c>
      <c r="H117" s="205">
        <v>5653.63</v>
      </c>
      <c r="I117" s="393">
        <v>0</v>
      </c>
      <c r="J117" s="393">
        <v>0</v>
      </c>
      <c r="K117" s="393">
        <v>0</v>
      </c>
      <c r="M117" s="15" t="s">
        <v>8</v>
      </c>
      <c r="N117" s="15" t="s">
        <v>2</v>
      </c>
      <c r="O117" s="15" t="s">
        <v>41</v>
      </c>
      <c r="P117" s="15" t="s">
        <v>29</v>
      </c>
    </row>
    <row r="118" spans="1:16" s="72" customFormat="1" ht="17.45" customHeight="1" x14ac:dyDescent="0.35">
      <c r="A118" s="71"/>
      <c r="B118" s="71"/>
      <c r="C118" s="78"/>
      <c r="D118" s="196" t="s">
        <v>10</v>
      </c>
      <c r="E118" s="197">
        <v>13942.06</v>
      </c>
      <c r="F118" s="198">
        <v>0</v>
      </c>
      <c r="G118" s="199">
        <v>0</v>
      </c>
      <c r="H118" s="200">
        <v>13942.06</v>
      </c>
      <c r="I118" s="394">
        <v>0</v>
      </c>
      <c r="J118" s="394">
        <v>0</v>
      </c>
      <c r="K118" s="394">
        <v>0</v>
      </c>
      <c r="M118" s="15" t="s">
        <v>8</v>
      </c>
      <c r="N118" s="15" t="s">
        <v>2</v>
      </c>
      <c r="O118" s="15" t="s">
        <v>41</v>
      </c>
      <c r="P118" s="15" t="s">
        <v>30</v>
      </c>
    </row>
    <row r="119" spans="1:16" s="72" customFormat="1" ht="17.45" customHeight="1" x14ac:dyDescent="0.35">
      <c r="A119" s="71"/>
      <c r="B119" s="71"/>
      <c r="C119" s="152" t="str">
        <f>$T$14</f>
        <v>PGT (Other)</v>
      </c>
      <c r="D119" s="201" t="s">
        <v>11</v>
      </c>
      <c r="E119" s="202">
        <v>889.66</v>
      </c>
      <c r="F119" s="203">
        <v>0</v>
      </c>
      <c r="G119" s="204">
        <v>0</v>
      </c>
      <c r="H119" s="205">
        <v>889.66</v>
      </c>
      <c r="I119" s="393">
        <v>0</v>
      </c>
      <c r="J119" s="393">
        <v>0</v>
      </c>
      <c r="K119" s="393">
        <v>0</v>
      </c>
      <c r="M119" s="15" t="s">
        <v>8</v>
      </c>
      <c r="N119" s="15" t="s">
        <v>2</v>
      </c>
      <c r="O119" s="15" t="s">
        <v>42</v>
      </c>
      <c r="P119" s="15" t="s">
        <v>29</v>
      </c>
    </row>
    <row r="120" spans="1:16" s="72" customFormat="1" ht="17.45" customHeight="1" x14ac:dyDescent="0.35">
      <c r="A120" s="71"/>
      <c r="B120" s="206"/>
      <c r="C120" s="206"/>
      <c r="D120" s="207" t="s">
        <v>10</v>
      </c>
      <c r="E120" s="208">
        <v>122.64</v>
      </c>
      <c r="F120" s="209">
        <v>0</v>
      </c>
      <c r="G120" s="210">
        <v>0</v>
      </c>
      <c r="H120" s="211">
        <v>122.64</v>
      </c>
      <c r="I120" s="401">
        <v>0</v>
      </c>
      <c r="J120" s="401">
        <v>0</v>
      </c>
      <c r="K120" s="401">
        <v>0</v>
      </c>
      <c r="M120" s="15" t="s">
        <v>8</v>
      </c>
      <c r="N120" s="15" t="s">
        <v>2</v>
      </c>
      <c r="O120" s="15" t="s">
        <v>42</v>
      </c>
      <c r="P120" s="15" t="s">
        <v>30</v>
      </c>
    </row>
    <row r="121" spans="1:16" s="72" customFormat="1" ht="17.45" customHeight="1" x14ac:dyDescent="0.35">
      <c r="A121" s="71"/>
      <c r="B121" s="71" t="s">
        <v>177</v>
      </c>
      <c r="C121" s="71" t="str">
        <f>$T$18</f>
        <v>UG (Level 4 and 5)</v>
      </c>
      <c r="D121" s="77" t="s">
        <v>11</v>
      </c>
      <c r="E121" s="193">
        <v>2915.99</v>
      </c>
      <c r="F121" s="212">
        <v>0</v>
      </c>
      <c r="G121" s="194">
        <v>0</v>
      </c>
      <c r="H121" s="195">
        <v>2915.99</v>
      </c>
      <c r="I121" s="392">
        <v>0</v>
      </c>
      <c r="J121" s="392">
        <v>0</v>
      </c>
      <c r="K121" s="392">
        <v>0</v>
      </c>
      <c r="M121" s="15" t="s">
        <v>8</v>
      </c>
      <c r="N121" s="15" t="s">
        <v>1</v>
      </c>
      <c r="O121" s="15" t="s">
        <v>319</v>
      </c>
      <c r="P121" s="15" t="s">
        <v>29</v>
      </c>
    </row>
    <row r="122" spans="1:16" s="72" customFormat="1" ht="17.45" customHeight="1" x14ac:dyDescent="0.35">
      <c r="A122" s="71"/>
      <c r="B122" s="71"/>
      <c r="C122" s="78"/>
      <c r="D122" s="196" t="s">
        <v>10</v>
      </c>
      <c r="E122" s="197">
        <v>13.32</v>
      </c>
      <c r="F122" s="198">
        <v>0</v>
      </c>
      <c r="G122" s="199">
        <v>0</v>
      </c>
      <c r="H122" s="200">
        <v>13.32</v>
      </c>
      <c r="I122" s="394">
        <v>0</v>
      </c>
      <c r="J122" s="394">
        <v>0</v>
      </c>
      <c r="K122" s="394">
        <v>0</v>
      </c>
      <c r="M122" s="15" t="s">
        <v>8</v>
      </c>
      <c r="N122" s="15" t="s">
        <v>1</v>
      </c>
      <c r="O122" s="15" t="s">
        <v>319</v>
      </c>
      <c r="P122" s="15" t="s">
        <v>30</v>
      </c>
    </row>
    <row r="123" spans="1:16" s="72" customFormat="1" ht="17.45" customHeight="1" x14ac:dyDescent="0.35">
      <c r="A123" s="80"/>
      <c r="B123" s="80"/>
      <c r="C123" s="152" t="str">
        <f>$T$19</f>
        <v>UG (Other)</v>
      </c>
      <c r="D123" s="314" t="s">
        <v>11</v>
      </c>
      <c r="E123" s="309">
        <v>26630.65</v>
      </c>
      <c r="F123" s="310">
        <v>0</v>
      </c>
      <c r="G123" s="311">
        <v>0</v>
      </c>
      <c r="H123" s="312">
        <v>26630.65</v>
      </c>
      <c r="I123" s="402">
        <v>0</v>
      </c>
      <c r="J123" s="407">
        <v>0</v>
      </c>
      <c r="K123" s="407">
        <v>0</v>
      </c>
      <c r="M123" s="15" t="s">
        <v>8</v>
      </c>
      <c r="N123" s="15" t="s">
        <v>1</v>
      </c>
      <c r="O123" s="15" t="s">
        <v>313</v>
      </c>
      <c r="P123" s="15" t="s">
        <v>29</v>
      </c>
    </row>
    <row r="124" spans="1:16" s="72" customFormat="1" ht="17.45" customHeight="1" x14ac:dyDescent="0.35">
      <c r="A124" s="80"/>
      <c r="B124" s="80"/>
      <c r="C124" s="248"/>
      <c r="D124" s="315" t="s">
        <v>10</v>
      </c>
      <c r="E124" s="218">
        <v>101.06</v>
      </c>
      <c r="F124" s="219">
        <v>0</v>
      </c>
      <c r="G124" s="220">
        <v>0</v>
      </c>
      <c r="H124" s="221">
        <v>101.06</v>
      </c>
      <c r="I124" s="397">
        <v>0</v>
      </c>
      <c r="J124" s="398">
        <v>0</v>
      </c>
      <c r="K124" s="398">
        <v>0</v>
      </c>
      <c r="M124" s="15" t="s">
        <v>8</v>
      </c>
      <c r="N124" s="15" t="s">
        <v>1</v>
      </c>
      <c r="O124" s="15" t="s">
        <v>313</v>
      </c>
      <c r="P124" s="15" t="s">
        <v>30</v>
      </c>
    </row>
    <row r="125" spans="1:16" s="72" customFormat="1" ht="17.45" customHeight="1" x14ac:dyDescent="0.35">
      <c r="A125" s="71"/>
      <c r="B125" s="71"/>
      <c r="C125" s="71" t="str">
        <f>$T$12</f>
        <v>PGT (UG fee)</v>
      </c>
      <c r="D125" s="77" t="s">
        <v>11</v>
      </c>
      <c r="E125" s="193">
        <v>29.84</v>
      </c>
      <c r="F125" s="212">
        <v>0</v>
      </c>
      <c r="G125" s="194">
        <v>0</v>
      </c>
      <c r="H125" s="195">
        <v>29.84</v>
      </c>
      <c r="I125" s="392">
        <v>0</v>
      </c>
      <c r="J125" s="392">
        <v>0</v>
      </c>
      <c r="K125" s="392">
        <v>0</v>
      </c>
      <c r="M125" s="15" t="s">
        <v>8</v>
      </c>
      <c r="N125" s="15" t="s">
        <v>1</v>
      </c>
      <c r="O125" s="15" t="s">
        <v>37</v>
      </c>
      <c r="P125" s="15" t="s">
        <v>29</v>
      </c>
    </row>
    <row r="126" spans="1:16" s="72" customFormat="1" ht="17.45" customHeight="1" x14ac:dyDescent="0.35">
      <c r="A126" s="71"/>
      <c r="B126" s="71"/>
      <c r="C126" s="78"/>
      <c r="D126" s="196" t="s">
        <v>10</v>
      </c>
      <c r="E126" s="197">
        <v>4.29</v>
      </c>
      <c r="F126" s="198">
        <v>0</v>
      </c>
      <c r="G126" s="199">
        <v>0</v>
      </c>
      <c r="H126" s="200">
        <v>4.29</v>
      </c>
      <c r="I126" s="394">
        <v>0</v>
      </c>
      <c r="J126" s="394">
        <v>0</v>
      </c>
      <c r="K126" s="394">
        <v>0</v>
      </c>
      <c r="M126" s="15" t="s">
        <v>8</v>
      </c>
      <c r="N126" s="15" t="s">
        <v>1</v>
      </c>
      <c r="O126" s="15" t="s">
        <v>37</v>
      </c>
      <c r="P126" s="15" t="s">
        <v>30</v>
      </c>
    </row>
    <row r="127" spans="1:16" s="72" customFormat="1" ht="17.45" customHeight="1" x14ac:dyDescent="0.35">
      <c r="A127" s="71"/>
      <c r="B127" s="71"/>
      <c r="C127" s="152" t="str">
        <f>$T$13</f>
        <v>PGT (Masters' loan)</v>
      </c>
      <c r="D127" s="201" t="s">
        <v>11</v>
      </c>
      <c r="E127" s="202">
        <v>3172.44</v>
      </c>
      <c r="F127" s="203">
        <v>0</v>
      </c>
      <c r="G127" s="204">
        <v>0</v>
      </c>
      <c r="H127" s="205">
        <v>3172.44</v>
      </c>
      <c r="I127" s="392">
        <v>0</v>
      </c>
      <c r="J127" s="393">
        <v>0</v>
      </c>
      <c r="K127" s="393">
        <v>0</v>
      </c>
      <c r="M127" s="15" t="s">
        <v>8</v>
      </c>
      <c r="N127" s="15" t="s">
        <v>1</v>
      </c>
      <c r="O127" s="15" t="s">
        <v>41</v>
      </c>
      <c r="P127" s="15" t="s">
        <v>29</v>
      </c>
    </row>
    <row r="128" spans="1:16" s="72" customFormat="1" ht="17.45" customHeight="1" x14ac:dyDescent="0.35">
      <c r="A128" s="71"/>
      <c r="B128" s="71"/>
      <c r="C128" s="78"/>
      <c r="D128" s="196" t="s">
        <v>10</v>
      </c>
      <c r="E128" s="197">
        <v>6049.35</v>
      </c>
      <c r="F128" s="198">
        <v>0</v>
      </c>
      <c r="G128" s="199">
        <v>0</v>
      </c>
      <c r="H128" s="200">
        <v>6049.35</v>
      </c>
      <c r="I128" s="394">
        <v>0</v>
      </c>
      <c r="J128" s="394">
        <v>0</v>
      </c>
      <c r="K128" s="394">
        <v>0</v>
      </c>
      <c r="M128" s="15" t="s">
        <v>8</v>
      </c>
      <c r="N128" s="15" t="s">
        <v>1</v>
      </c>
      <c r="O128" s="15" t="s">
        <v>41</v>
      </c>
      <c r="P128" s="15" t="s">
        <v>30</v>
      </c>
    </row>
    <row r="129" spans="1:16" s="72" customFormat="1" ht="17.45" customHeight="1" x14ac:dyDescent="0.35">
      <c r="A129" s="71"/>
      <c r="B129" s="71"/>
      <c r="C129" s="152" t="str">
        <f>$T$14</f>
        <v>PGT (Other)</v>
      </c>
      <c r="D129" s="201" t="s">
        <v>11</v>
      </c>
      <c r="E129" s="202">
        <v>4113.03</v>
      </c>
      <c r="F129" s="203">
        <v>0</v>
      </c>
      <c r="G129" s="204">
        <v>0</v>
      </c>
      <c r="H129" s="205">
        <v>4113.03</v>
      </c>
      <c r="I129" s="393">
        <v>0</v>
      </c>
      <c r="J129" s="393">
        <v>0</v>
      </c>
      <c r="K129" s="393">
        <v>0</v>
      </c>
      <c r="M129" s="15" t="s">
        <v>8</v>
      </c>
      <c r="N129" s="15" t="s">
        <v>1</v>
      </c>
      <c r="O129" s="15" t="s">
        <v>42</v>
      </c>
      <c r="P129" s="15" t="s">
        <v>29</v>
      </c>
    </row>
    <row r="130" spans="1:16" s="72" customFormat="1" ht="17.45" customHeight="1" thickBot="1" x14ac:dyDescent="0.4">
      <c r="A130" s="71"/>
      <c r="B130" s="71"/>
      <c r="C130" s="71"/>
      <c r="D130" s="77" t="s">
        <v>10</v>
      </c>
      <c r="E130" s="232">
        <v>996.04</v>
      </c>
      <c r="F130" s="233">
        <v>0</v>
      </c>
      <c r="G130" s="234">
        <v>0</v>
      </c>
      <c r="H130" s="235">
        <v>996.04</v>
      </c>
      <c r="I130" s="404">
        <v>0</v>
      </c>
      <c r="J130" s="404">
        <v>0</v>
      </c>
      <c r="K130" s="404">
        <v>0</v>
      </c>
      <c r="M130" s="15" t="s">
        <v>8</v>
      </c>
      <c r="N130" s="15" t="s">
        <v>1</v>
      </c>
      <c r="O130" s="15" t="s">
        <v>42</v>
      </c>
      <c r="P130" s="15" t="s">
        <v>30</v>
      </c>
    </row>
    <row r="131" spans="1:16" s="72" customFormat="1" ht="17.45" customHeight="1" thickTop="1" x14ac:dyDescent="0.35">
      <c r="A131" s="236" t="s">
        <v>301</v>
      </c>
      <c r="B131" s="116" t="s">
        <v>176</v>
      </c>
      <c r="C131" s="237" t="str">
        <f>$T$18</f>
        <v>UG (Level 4 and 5)</v>
      </c>
      <c r="D131" s="238"/>
      <c r="E131" s="239">
        <v>41568.21</v>
      </c>
      <c r="F131" s="325">
        <v>0</v>
      </c>
      <c r="G131" s="240">
        <v>0</v>
      </c>
      <c r="H131" s="241">
        <v>41568.21</v>
      </c>
      <c r="I131" s="421">
        <v>0</v>
      </c>
      <c r="J131" s="421">
        <v>0</v>
      </c>
      <c r="K131" s="422">
        <v>64114.180800000002</v>
      </c>
      <c r="M131" s="15" t="s">
        <v>195</v>
      </c>
      <c r="N131" s="15" t="s">
        <v>2</v>
      </c>
      <c r="O131" s="15" t="s">
        <v>319</v>
      </c>
      <c r="P131" s="15" t="s">
        <v>195</v>
      </c>
    </row>
    <row r="132" spans="1:16" s="72" customFormat="1" ht="17.45" customHeight="1" x14ac:dyDescent="0.35">
      <c r="A132" s="80"/>
      <c r="B132" s="122"/>
      <c r="C132" s="242" t="str">
        <f>$T$19</f>
        <v>UG (Other)</v>
      </c>
      <c r="D132" s="320"/>
      <c r="E132" s="223">
        <v>1033858.88</v>
      </c>
      <c r="F132" s="225">
        <v>-21.200372154052001</v>
      </c>
      <c r="G132" s="225">
        <v>315</v>
      </c>
      <c r="H132" s="244">
        <v>1034152.67962785</v>
      </c>
      <c r="I132" s="398">
        <v>0</v>
      </c>
      <c r="J132" s="416">
        <v>0</v>
      </c>
      <c r="K132" s="423">
        <v>2789992.43</v>
      </c>
      <c r="M132" s="15" t="s">
        <v>195</v>
      </c>
      <c r="N132" s="15" t="s">
        <v>2</v>
      </c>
      <c r="O132" s="15" t="s">
        <v>313</v>
      </c>
      <c r="P132" s="15" t="s">
        <v>195</v>
      </c>
    </row>
    <row r="133" spans="1:16" s="72" customFormat="1" ht="17.45" customHeight="1" x14ac:dyDescent="0.35">
      <c r="A133" s="80"/>
      <c r="B133" s="122"/>
      <c r="C133" s="248" t="str">
        <f>$T$12</f>
        <v>PGT (UG fee)</v>
      </c>
      <c r="D133" s="249"/>
      <c r="E133" s="218">
        <v>12296.17</v>
      </c>
      <c r="F133" s="219">
        <v>0</v>
      </c>
      <c r="G133" s="220">
        <v>0</v>
      </c>
      <c r="H133" s="221">
        <v>12296.17</v>
      </c>
      <c r="I133" s="416">
        <v>0</v>
      </c>
      <c r="J133" s="412">
        <v>119907.4589</v>
      </c>
      <c r="K133" s="398">
        <v>0</v>
      </c>
      <c r="M133" s="15" t="s">
        <v>195</v>
      </c>
      <c r="N133" s="15" t="s">
        <v>2</v>
      </c>
      <c r="O133" s="15" t="s">
        <v>37</v>
      </c>
      <c r="P133" s="15" t="s">
        <v>195</v>
      </c>
    </row>
    <row r="134" spans="1:16" s="72" customFormat="1" ht="17.45" customHeight="1" x14ac:dyDescent="0.35">
      <c r="A134" s="80"/>
      <c r="B134" s="122"/>
      <c r="C134" s="242" t="str">
        <f>$T$13</f>
        <v>PGT (Masters' loan)</v>
      </c>
      <c r="D134" s="243"/>
      <c r="E134" s="223">
        <v>47643.61</v>
      </c>
      <c r="F134" s="224">
        <v>0</v>
      </c>
      <c r="G134" s="225">
        <v>0</v>
      </c>
      <c r="H134" s="244">
        <v>47643.61</v>
      </c>
      <c r="I134" s="416">
        <v>0</v>
      </c>
      <c r="J134" s="423">
        <v>10462961.0583</v>
      </c>
      <c r="K134" s="416">
        <v>0</v>
      </c>
      <c r="M134" s="15" t="s">
        <v>195</v>
      </c>
      <c r="N134" s="15" t="s">
        <v>2</v>
      </c>
      <c r="O134" s="15" t="s">
        <v>41</v>
      </c>
      <c r="P134" s="15" t="s">
        <v>195</v>
      </c>
    </row>
    <row r="135" spans="1:16" s="72" customFormat="1" ht="17.45" customHeight="1" x14ac:dyDescent="0.35">
      <c r="A135" s="80"/>
      <c r="B135" s="245"/>
      <c r="C135" s="246" t="str">
        <f>$T$14</f>
        <v>PGT (Other)</v>
      </c>
      <c r="D135" s="247"/>
      <c r="E135" s="228">
        <v>3330.48</v>
      </c>
      <c r="F135" s="229">
        <v>0</v>
      </c>
      <c r="G135" s="230">
        <v>0</v>
      </c>
      <c r="H135" s="231">
        <v>3330.48</v>
      </c>
      <c r="I135" s="424">
        <v>736187.96750000003</v>
      </c>
      <c r="J135" s="424">
        <v>127374.7258</v>
      </c>
      <c r="K135" s="419">
        <v>0</v>
      </c>
      <c r="M135" s="15" t="s">
        <v>195</v>
      </c>
      <c r="N135" s="15" t="s">
        <v>2</v>
      </c>
      <c r="O135" s="15" t="s">
        <v>42</v>
      </c>
      <c r="P135" s="15" t="s">
        <v>195</v>
      </c>
    </row>
    <row r="136" spans="1:16" s="72" customFormat="1" ht="17.45" customHeight="1" x14ac:dyDescent="0.35">
      <c r="A136" s="80"/>
      <c r="B136" s="80" t="s">
        <v>177</v>
      </c>
      <c r="C136" s="248" t="str">
        <f>$T$18</f>
        <v>UG (Level 4 and 5)</v>
      </c>
      <c r="D136" s="249"/>
      <c r="E136" s="218">
        <v>12850.71</v>
      </c>
      <c r="F136" s="219">
        <v>0</v>
      </c>
      <c r="G136" s="220">
        <v>0</v>
      </c>
      <c r="H136" s="221">
        <v>12850.71</v>
      </c>
      <c r="I136" s="398">
        <v>0</v>
      </c>
      <c r="J136" s="398">
        <v>0</v>
      </c>
      <c r="K136" s="398">
        <v>0</v>
      </c>
      <c r="M136" s="15" t="s">
        <v>195</v>
      </c>
      <c r="N136" s="15" t="s">
        <v>1</v>
      </c>
      <c r="O136" s="15" t="s">
        <v>319</v>
      </c>
      <c r="P136" s="15" t="s">
        <v>195</v>
      </c>
    </row>
    <row r="137" spans="1:16" s="72" customFormat="1" ht="17.45" customHeight="1" x14ac:dyDescent="0.35">
      <c r="A137" s="80"/>
      <c r="B137" s="80"/>
      <c r="C137" s="242" t="str">
        <f>$T$19</f>
        <v>UG (Other)</v>
      </c>
      <c r="D137" s="320"/>
      <c r="E137" s="223">
        <v>68031.570000000007</v>
      </c>
      <c r="F137" s="224">
        <v>0</v>
      </c>
      <c r="G137" s="225">
        <v>0</v>
      </c>
      <c r="H137" s="244">
        <v>68031.569999999905</v>
      </c>
      <c r="I137" s="398">
        <v>0</v>
      </c>
      <c r="J137" s="416">
        <v>0</v>
      </c>
      <c r="K137" s="416">
        <v>0</v>
      </c>
      <c r="M137" s="15" t="s">
        <v>195</v>
      </c>
      <c r="N137" s="15" t="s">
        <v>1</v>
      </c>
      <c r="O137" s="15" t="s">
        <v>313</v>
      </c>
      <c r="P137" s="15" t="s">
        <v>195</v>
      </c>
    </row>
    <row r="138" spans="1:16" s="72" customFormat="1" ht="17.45" customHeight="1" x14ac:dyDescent="0.35">
      <c r="A138" s="80"/>
      <c r="B138" s="80"/>
      <c r="C138" s="248" t="str">
        <f>$T$12</f>
        <v>PGT (UG fee)</v>
      </c>
      <c r="D138" s="249"/>
      <c r="E138" s="218">
        <v>687.88</v>
      </c>
      <c r="F138" s="219">
        <v>0</v>
      </c>
      <c r="G138" s="220">
        <v>0</v>
      </c>
      <c r="H138" s="221">
        <v>687.88</v>
      </c>
      <c r="I138" s="416">
        <v>0</v>
      </c>
      <c r="J138" s="412">
        <v>1497.7582</v>
      </c>
      <c r="K138" s="398">
        <v>0</v>
      </c>
      <c r="M138" s="15" t="s">
        <v>195</v>
      </c>
      <c r="N138" s="15" t="s">
        <v>1</v>
      </c>
      <c r="O138" s="15" t="s">
        <v>37</v>
      </c>
      <c r="P138" s="15" t="s">
        <v>195</v>
      </c>
    </row>
    <row r="139" spans="1:16" s="72" customFormat="1" ht="17.45" customHeight="1" x14ac:dyDescent="0.35">
      <c r="A139" s="80"/>
      <c r="B139" s="80"/>
      <c r="C139" s="242" t="str">
        <f>$T$13</f>
        <v>PGT (Masters' loan)</v>
      </c>
      <c r="D139" s="243"/>
      <c r="E139" s="223">
        <v>20531.53</v>
      </c>
      <c r="F139" s="224">
        <v>0</v>
      </c>
      <c r="G139" s="225">
        <v>0</v>
      </c>
      <c r="H139" s="244">
        <v>20531.53</v>
      </c>
      <c r="I139" s="416">
        <v>0</v>
      </c>
      <c r="J139" s="423">
        <v>2661221.3766000001</v>
      </c>
      <c r="K139" s="416">
        <v>0</v>
      </c>
      <c r="M139" s="15" t="s">
        <v>195</v>
      </c>
      <c r="N139" s="15" t="s">
        <v>1</v>
      </c>
      <c r="O139" s="15" t="s">
        <v>41</v>
      </c>
      <c r="P139" s="15" t="s">
        <v>195</v>
      </c>
    </row>
    <row r="140" spans="1:16" s="72" customFormat="1" ht="17.45" customHeight="1" x14ac:dyDescent="0.35">
      <c r="A140" s="80"/>
      <c r="B140" s="250"/>
      <c r="C140" s="251" t="str">
        <f>$T$14</f>
        <v>PGT (Other)</v>
      </c>
      <c r="D140" s="252"/>
      <c r="E140" s="253">
        <v>11460.91</v>
      </c>
      <c r="F140" s="254">
        <v>0</v>
      </c>
      <c r="G140" s="255">
        <v>0</v>
      </c>
      <c r="H140" s="256">
        <v>11460.91</v>
      </c>
      <c r="I140" s="425">
        <v>3363796.2875000001</v>
      </c>
      <c r="J140" s="425">
        <v>962618.15359999996</v>
      </c>
      <c r="K140" s="426">
        <v>0</v>
      </c>
      <c r="M140" s="15" t="s">
        <v>195</v>
      </c>
      <c r="N140" s="15" t="s">
        <v>1</v>
      </c>
      <c r="O140" s="15" t="s">
        <v>42</v>
      </c>
      <c r="P140" s="15" t="s">
        <v>195</v>
      </c>
    </row>
    <row r="141" spans="1:16" s="72" customFormat="1" ht="17.45" customHeight="1" x14ac:dyDescent="0.35">
      <c r="A141" s="71"/>
      <c r="B141" s="71"/>
      <c r="C141" s="257" t="s">
        <v>3</v>
      </c>
      <c r="D141" s="258"/>
      <c r="E141" s="81">
        <v>1252259.95</v>
      </c>
      <c r="F141" s="136">
        <v>-21.200372154052001</v>
      </c>
      <c r="G141" s="136">
        <v>315</v>
      </c>
      <c r="H141" s="137">
        <v>1252553.74962784</v>
      </c>
      <c r="I141" s="427">
        <v>4099984</v>
      </c>
      <c r="J141" s="427">
        <v>14335581</v>
      </c>
      <c r="K141" s="427">
        <v>2854107</v>
      </c>
      <c r="M141" s="15" t="s">
        <v>195</v>
      </c>
      <c r="N141" s="15" t="s">
        <v>135</v>
      </c>
      <c r="O141" s="15" t="s">
        <v>135</v>
      </c>
      <c r="P141" s="15" t="s">
        <v>195</v>
      </c>
    </row>
    <row r="142" spans="1:16" ht="27" customHeight="1" x14ac:dyDescent="0.35">
      <c r="I142" s="29"/>
      <c r="J142" s="29"/>
      <c r="K142" s="29"/>
    </row>
    <row r="144" spans="1:16" hidden="1" x14ac:dyDescent="0.35">
      <c r="E144" s="30" t="s">
        <v>40</v>
      </c>
      <c r="F144" s="30" t="s">
        <v>226</v>
      </c>
      <c r="G144" s="30" t="s">
        <v>331</v>
      </c>
      <c r="H144" s="30" t="s">
        <v>341</v>
      </c>
      <c r="I144" s="30" t="s">
        <v>342</v>
      </c>
      <c r="J144" s="30" t="s">
        <v>343</v>
      </c>
      <c r="K144" s="30" t="s">
        <v>344</v>
      </c>
    </row>
    <row r="145" spans="5:11" x14ac:dyDescent="0.35">
      <c r="E145" s="9"/>
      <c r="F145" s="9"/>
      <c r="G145" s="9"/>
      <c r="H145" s="9"/>
      <c r="I145" s="9"/>
      <c r="J145" s="9"/>
      <c r="K145" s="9"/>
    </row>
  </sheetData>
  <sheetProtection password="83AF" sheet="1" objects="1" scenarios="1"/>
  <phoneticPr fontId="0" type="noConversion"/>
  <conditionalFormatting sqref="E6:K141">
    <cfRule type="cellIs" dxfId="1" priority="1" operator="equal">
      <formula>0</formula>
    </cfRule>
  </conditionalFormatting>
  <pageMargins left="0.70866141732283472" right="0.70866141732283472" top="0.74803149606299213" bottom="0.74803149606299213" header="0.31496062992125984" footer="0.31496062992125984"/>
  <pageSetup paperSize="9" scale="40" fitToHeight="0" orientation="landscape" r:id="rId1"/>
  <headerFooter scaleWithDoc="0">
    <oddHeader>&amp;LPage &amp;P&amp;R&amp;F</oddHeader>
    <oddFooter>&amp;R&amp;A</oddFooter>
  </headerFooter>
  <rowBreaks count="2" manualBreakCount="2">
    <brk id="45" max="11" man="1"/>
    <brk id="85" max="11"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pageSetUpPr fitToPage="1"/>
  </sheetPr>
  <dimension ref="A1:AJ99"/>
  <sheetViews>
    <sheetView showGridLines="0" zoomScaleNormal="100" workbookViewId="0"/>
  </sheetViews>
  <sheetFormatPr defaultColWidth="9.140625" defaultRowHeight="13.15" x14ac:dyDescent="0.35"/>
  <cols>
    <col min="1" max="1" width="45.85546875" style="339" customWidth="1"/>
    <col min="2" max="2" width="35.28515625" style="339" customWidth="1"/>
    <col min="3" max="3" width="45.640625" style="339" customWidth="1"/>
    <col min="5" max="5" width="16.140625" style="340" hidden="1" customWidth="1"/>
    <col min="6" max="6" width="25.5703125" style="340" hidden="1" customWidth="1"/>
    <col min="7" max="7" width="52.42578125" style="339" customWidth="1"/>
    <col min="8" max="8" width="13.42578125" style="341" customWidth="1"/>
    <col min="9" max="9" width="23" style="341" customWidth="1"/>
    <col min="10" max="10" width="255.640625" style="341" customWidth="1"/>
    <col min="11" max="11" width="12.140625" style="341" customWidth="1"/>
    <col min="12" max="12" width="9.140625" style="339" customWidth="1"/>
    <col min="13" max="13" width="13.7109375" style="339" customWidth="1"/>
    <col min="14" max="14" width="13.5703125" style="339" customWidth="1"/>
    <col min="15" max="16" width="9.140625" style="339" customWidth="1"/>
    <col min="17" max="17" width="9.140625" style="339"/>
    <col min="18" max="18" width="11.7109375" style="339" bestFit="1" customWidth="1"/>
    <col min="19" max="16384" width="9.140625" style="339"/>
  </cols>
  <sheetData>
    <row r="1" spans="1:14" ht="27" customHeight="1" x14ac:dyDescent="0.35">
      <c r="A1" s="57" t="s">
        <v>345</v>
      </c>
    </row>
    <row r="2" spans="1:14" ht="21.95" customHeight="1" x14ac:dyDescent="0.35">
      <c r="A2" s="58" t="str">
        <f>A_Summary!I21</f>
        <v>Providers registered in the 'Approved (fee cap)' category on 19 June 2024 (UKPRN: ALL)</v>
      </c>
      <c r="B2" s="58"/>
      <c r="C2" s="58"/>
      <c r="E2" s="58"/>
      <c r="F2" s="58"/>
      <c r="G2" s="58"/>
      <c r="I2"/>
      <c r="J2"/>
      <c r="K2"/>
      <c r="L2"/>
      <c r="M2"/>
      <c r="N2"/>
    </row>
    <row r="3" spans="1:14" ht="22.15" customHeight="1" x14ac:dyDescent="0.35">
      <c r="A3" s="342" t="s">
        <v>251</v>
      </c>
      <c r="B3" s="343"/>
      <c r="C3" s="343"/>
      <c r="D3" s="339"/>
      <c r="E3" s="343"/>
      <c r="F3" s="343"/>
      <c r="G3" s="343"/>
      <c r="I3"/>
      <c r="J3"/>
      <c r="K3"/>
      <c r="L3"/>
      <c r="M3"/>
      <c r="N3"/>
    </row>
    <row r="4" spans="1:14" ht="15.75" customHeight="1" x14ac:dyDescent="0.35">
      <c r="A4" s="342" t="s">
        <v>250</v>
      </c>
      <c r="B4" s="343"/>
      <c r="C4" s="343"/>
      <c r="D4" s="339"/>
      <c r="E4" s="343"/>
      <c r="F4" s="343"/>
      <c r="G4" s="343"/>
      <c r="I4"/>
      <c r="J4"/>
      <c r="K4"/>
      <c r="L4"/>
      <c r="M4"/>
      <c r="N4"/>
    </row>
    <row r="5" spans="1:14" ht="15.75" customHeight="1" x14ac:dyDescent="0.35">
      <c r="A5" s="342" t="s">
        <v>315</v>
      </c>
      <c r="B5" s="343"/>
      <c r="C5" s="343"/>
      <c r="D5" s="339"/>
      <c r="E5" s="343"/>
      <c r="F5" s="343"/>
      <c r="G5" s="343"/>
      <c r="I5" s="339"/>
    </row>
    <row r="6" spans="1:14" ht="15.75" customHeight="1" x14ac:dyDescent="0.35">
      <c r="A6" s="342" t="s">
        <v>346</v>
      </c>
      <c r="B6" s="343"/>
      <c r="C6" s="343"/>
      <c r="D6" s="339"/>
      <c r="E6" s="343"/>
      <c r="F6" s="343"/>
      <c r="G6" s="343"/>
      <c r="I6" s="339"/>
    </row>
    <row r="7" spans="1:14" ht="15.75" customHeight="1" x14ac:dyDescent="0.35">
      <c r="A7" s="342"/>
      <c r="B7" s="343"/>
      <c r="C7" s="343"/>
      <c r="D7" s="339"/>
      <c r="E7" s="343"/>
      <c r="F7" s="343"/>
      <c r="G7" s="343"/>
      <c r="I7" s="339"/>
    </row>
    <row r="8" spans="1:14" ht="30" customHeight="1" x14ac:dyDescent="0.35">
      <c r="A8" s="58" t="s">
        <v>283</v>
      </c>
      <c r="B8" s="345"/>
      <c r="C8" s="345"/>
      <c r="D8" s="339"/>
      <c r="E8" s="343"/>
      <c r="F8" s="343"/>
      <c r="G8" s="343"/>
      <c r="I8" s="339"/>
    </row>
    <row r="9" spans="1:14" ht="69.95" customHeight="1" x14ac:dyDescent="0.35">
      <c r="A9" s="346" t="s">
        <v>252</v>
      </c>
      <c r="B9" s="347" t="s">
        <v>353</v>
      </c>
      <c r="C9" s="348" t="s">
        <v>253</v>
      </c>
      <c r="D9" s="339"/>
      <c r="E9" s="349" t="s">
        <v>50</v>
      </c>
      <c r="G9" s="343"/>
      <c r="J9" s="339"/>
      <c r="K9" s="339"/>
    </row>
    <row r="10" spans="1:14" ht="18" customHeight="1" x14ac:dyDescent="0.35">
      <c r="A10" s="350" t="s">
        <v>254</v>
      </c>
      <c r="B10" s="328">
        <v>122723</v>
      </c>
      <c r="C10" s="351" t="s">
        <v>16</v>
      </c>
      <c r="D10" s="339"/>
      <c r="E10" s="352" t="s">
        <v>139</v>
      </c>
      <c r="G10" s="343"/>
      <c r="J10" s="339"/>
      <c r="K10" s="339"/>
    </row>
    <row r="11" spans="1:14" ht="18" customHeight="1" x14ac:dyDescent="0.35">
      <c r="A11" s="350" t="s">
        <v>255</v>
      </c>
      <c r="B11" s="329">
        <v>167279</v>
      </c>
      <c r="C11" s="351" t="s">
        <v>17</v>
      </c>
      <c r="D11" s="339"/>
      <c r="E11" s="352" t="s">
        <v>140</v>
      </c>
      <c r="G11" s="343"/>
      <c r="J11" s="339"/>
      <c r="K11" s="339"/>
    </row>
    <row r="12" spans="1:14" ht="18" customHeight="1" x14ac:dyDescent="0.35">
      <c r="A12" s="353" t="s">
        <v>256</v>
      </c>
      <c r="B12" s="328">
        <v>75123</v>
      </c>
      <c r="C12" s="354" t="s">
        <v>18</v>
      </c>
      <c r="D12" s="339"/>
      <c r="E12" s="352" t="s">
        <v>141</v>
      </c>
      <c r="G12" s="343"/>
      <c r="J12" s="339"/>
      <c r="K12" s="339"/>
    </row>
    <row r="13" spans="1:14" ht="18" customHeight="1" x14ac:dyDescent="0.35">
      <c r="A13" s="350" t="s">
        <v>257</v>
      </c>
      <c r="B13" s="330">
        <v>73547</v>
      </c>
      <c r="C13" s="351" t="s">
        <v>19</v>
      </c>
      <c r="D13" s="339"/>
      <c r="E13" s="352" t="s">
        <v>142</v>
      </c>
      <c r="G13" s="343"/>
      <c r="J13" s="339"/>
      <c r="K13" s="339"/>
    </row>
    <row r="14" spans="1:14" ht="18" customHeight="1" x14ac:dyDescent="0.35">
      <c r="A14" s="355" t="s">
        <v>258</v>
      </c>
      <c r="B14" s="328">
        <v>2282</v>
      </c>
      <c r="C14" s="356" t="s">
        <v>20</v>
      </c>
      <c r="D14" s="339"/>
      <c r="E14" s="352" t="s">
        <v>143</v>
      </c>
      <c r="G14" s="343"/>
      <c r="J14" s="339"/>
      <c r="K14" s="339"/>
    </row>
    <row r="15" spans="1:14" ht="18" customHeight="1" x14ac:dyDescent="0.35">
      <c r="A15" s="350" t="s">
        <v>259</v>
      </c>
      <c r="B15" s="329">
        <v>9395</v>
      </c>
      <c r="C15" s="351" t="s">
        <v>26</v>
      </c>
      <c r="D15" s="339"/>
      <c r="E15" s="352" t="s">
        <v>144</v>
      </c>
      <c r="G15" s="343"/>
      <c r="J15" s="339"/>
      <c r="K15" s="339"/>
    </row>
    <row r="16" spans="1:14" ht="18" customHeight="1" x14ac:dyDescent="0.35">
      <c r="A16" s="353" t="s">
        <v>260</v>
      </c>
      <c r="B16" s="328">
        <v>2607</v>
      </c>
      <c r="C16" s="354" t="s">
        <v>21</v>
      </c>
      <c r="D16" s="339"/>
      <c r="E16" s="352" t="s">
        <v>145</v>
      </c>
      <c r="G16" s="343"/>
      <c r="J16" s="339"/>
      <c r="K16" s="339"/>
    </row>
    <row r="17" spans="1:11" ht="18" customHeight="1" x14ac:dyDescent="0.35">
      <c r="A17" s="350" t="s">
        <v>261</v>
      </c>
      <c r="B17" s="328">
        <v>11986</v>
      </c>
      <c r="C17" s="351" t="s">
        <v>22</v>
      </c>
      <c r="D17" s="339"/>
      <c r="E17" s="352" t="s">
        <v>146</v>
      </c>
      <c r="G17" s="343"/>
      <c r="J17" s="339"/>
      <c r="K17" s="339"/>
    </row>
    <row r="18" spans="1:11" customFormat="1" ht="20.100000000000001" customHeight="1" x14ac:dyDescent="0.35"/>
    <row r="19" spans="1:11" customFormat="1" ht="30" customHeight="1" x14ac:dyDescent="0.35">
      <c r="A19" s="58" t="s">
        <v>284</v>
      </c>
      <c r="B19" s="350"/>
      <c r="C19" s="357"/>
    </row>
    <row r="20" spans="1:11" customFormat="1" ht="50.1" customHeight="1" x14ac:dyDescent="0.35">
      <c r="A20" s="358" t="s">
        <v>262</v>
      </c>
      <c r="B20" s="359" t="s">
        <v>263</v>
      </c>
      <c r="C20" s="360" t="s">
        <v>264</v>
      </c>
      <c r="E20" s="340"/>
    </row>
    <row r="21" spans="1:11" customFormat="1" ht="35.1" customHeight="1" x14ac:dyDescent="0.35">
      <c r="A21" s="361" t="s">
        <v>96</v>
      </c>
      <c r="B21" s="331">
        <v>819316.5</v>
      </c>
      <c r="C21" s="362" t="s">
        <v>265</v>
      </c>
      <c r="E21" s="352" t="s">
        <v>69</v>
      </c>
    </row>
    <row r="22" spans="1:11" customFormat="1" ht="21.95" customHeight="1" x14ac:dyDescent="0.35">
      <c r="A22" s="363" t="s">
        <v>166</v>
      </c>
      <c r="B22" s="328">
        <v>1007457</v>
      </c>
      <c r="C22" s="362" t="s">
        <v>25</v>
      </c>
      <c r="E22" s="352" t="s">
        <v>70</v>
      </c>
    </row>
    <row r="23" spans="1:11" customFormat="1" ht="35.1" customHeight="1" x14ac:dyDescent="0.35">
      <c r="A23" s="364" t="s">
        <v>266</v>
      </c>
      <c r="B23" s="332" t="str">
        <f>F23</f>
        <v>Variable</v>
      </c>
      <c r="C23" s="365" t="s">
        <v>293</v>
      </c>
      <c r="E23" s="352" t="s">
        <v>270</v>
      </c>
      <c r="F23" t="s">
        <v>372</v>
      </c>
    </row>
    <row r="24" spans="1:11" customFormat="1" ht="35.1" customHeight="1" x14ac:dyDescent="0.35">
      <c r="A24" s="366" t="s">
        <v>174</v>
      </c>
      <c r="B24" s="333">
        <v>0.81325207924506904</v>
      </c>
      <c r="C24" s="367" t="s">
        <v>267</v>
      </c>
      <c r="E24" s="368" t="s">
        <v>157</v>
      </c>
    </row>
    <row r="25" spans="1:11" customFormat="1" ht="35.1" customHeight="1" x14ac:dyDescent="0.35">
      <c r="A25" s="369" t="s">
        <v>347</v>
      </c>
      <c r="B25" s="335">
        <v>1075720.8896278499</v>
      </c>
      <c r="C25" s="334" t="s">
        <v>38</v>
      </c>
      <c r="E25" s="352" t="s">
        <v>71</v>
      </c>
    </row>
    <row r="26" spans="1:11" customFormat="1" ht="21.95" customHeight="1" x14ac:dyDescent="0.35">
      <c r="A26" s="364" t="s">
        <v>23</v>
      </c>
      <c r="B26" s="332">
        <v>894049.22963455098</v>
      </c>
      <c r="C26" s="367" t="s">
        <v>268</v>
      </c>
      <c r="E26" s="352" t="s">
        <v>68</v>
      </c>
    </row>
    <row r="27" spans="1:11" customFormat="1" ht="21.95" customHeight="1" thickBot="1" x14ac:dyDescent="0.4">
      <c r="A27" s="361" t="s">
        <v>24</v>
      </c>
      <c r="B27" s="335">
        <v>156.65</v>
      </c>
      <c r="C27" s="362" t="s">
        <v>202</v>
      </c>
      <c r="E27" s="352" t="s">
        <v>72</v>
      </c>
    </row>
    <row r="28" spans="1:11" customFormat="1" ht="35.1" customHeight="1" thickBot="1" x14ac:dyDescent="0.4">
      <c r="A28" s="370" t="s">
        <v>217</v>
      </c>
      <c r="B28" s="336">
        <v>140052813</v>
      </c>
      <c r="C28" s="371" t="s">
        <v>269</v>
      </c>
      <c r="E28" s="352" t="s">
        <v>292</v>
      </c>
    </row>
    <row r="29" spans="1:11" customFormat="1" ht="20.100000000000001" customHeight="1" x14ac:dyDescent="0.35"/>
    <row r="30" spans="1:11" customFormat="1" ht="30" customHeight="1" x14ac:dyDescent="0.35">
      <c r="A30" s="58" t="s">
        <v>285</v>
      </c>
      <c r="B30" s="345"/>
      <c r="C30" s="345"/>
    </row>
    <row r="31" spans="1:11" customFormat="1" ht="69.95" customHeight="1" x14ac:dyDescent="0.35">
      <c r="A31" s="346" t="s">
        <v>252</v>
      </c>
      <c r="B31" s="347" t="s">
        <v>354</v>
      </c>
      <c r="C31" s="348" t="s">
        <v>253</v>
      </c>
    </row>
    <row r="32" spans="1:11" customFormat="1" ht="21.95" customHeight="1" x14ac:dyDescent="0.35">
      <c r="A32" s="350" t="s">
        <v>254</v>
      </c>
      <c r="B32" s="328">
        <v>35315</v>
      </c>
      <c r="C32" s="351" t="s">
        <v>271</v>
      </c>
      <c r="E32" s="352" t="s">
        <v>149</v>
      </c>
    </row>
    <row r="33" spans="1:6" customFormat="1" ht="21.95" customHeight="1" x14ac:dyDescent="0.35">
      <c r="A33" s="350" t="s">
        <v>255</v>
      </c>
      <c r="B33" s="329">
        <v>59317</v>
      </c>
      <c r="C33" s="351" t="s">
        <v>272</v>
      </c>
      <c r="E33" s="352" t="s">
        <v>150</v>
      </c>
    </row>
    <row r="34" spans="1:6" customFormat="1" ht="21.95" customHeight="1" x14ac:dyDescent="0.35">
      <c r="A34" s="353" t="s">
        <v>256</v>
      </c>
      <c r="B34" s="328">
        <v>31191</v>
      </c>
      <c r="C34" s="354" t="s">
        <v>61</v>
      </c>
      <c r="E34" s="352" t="s">
        <v>151</v>
      </c>
    </row>
    <row r="35" spans="1:6" customFormat="1" ht="21.95" customHeight="1" x14ac:dyDescent="0.35">
      <c r="A35" s="350" t="s">
        <v>257</v>
      </c>
      <c r="B35" s="330">
        <v>32614</v>
      </c>
      <c r="C35" s="351" t="s">
        <v>62</v>
      </c>
      <c r="E35" s="352" t="s">
        <v>152</v>
      </c>
      <c r="F35" s="340"/>
    </row>
    <row r="36" spans="1:6" customFormat="1" ht="21.95" customHeight="1" x14ac:dyDescent="0.35">
      <c r="A36" s="355" t="s">
        <v>258</v>
      </c>
      <c r="B36" s="328">
        <v>935</v>
      </c>
      <c r="C36" s="356" t="s">
        <v>63</v>
      </c>
      <c r="E36" s="352" t="s">
        <v>153</v>
      </c>
      <c r="F36" s="340"/>
    </row>
    <row r="37" spans="1:6" customFormat="1" ht="21.95" customHeight="1" x14ac:dyDescent="0.35">
      <c r="A37" s="350" t="s">
        <v>259</v>
      </c>
      <c r="B37" s="329">
        <v>4281</v>
      </c>
      <c r="C37" s="351" t="s">
        <v>64</v>
      </c>
      <c r="E37" s="352" t="s">
        <v>154</v>
      </c>
      <c r="F37" s="340"/>
    </row>
    <row r="38" spans="1:6" customFormat="1" ht="21.95" customHeight="1" x14ac:dyDescent="0.35">
      <c r="A38" s="353" t="s">
        <v>260</v>
      </c>
      <c r="B38" s="328">
        <v>1174</v>
      </c>
      <c r="C38" s="354" t="s">
        <v>65</v>
      </c>
      <c r="E38" s="352" t="s">
        <v>155</v>
      </c>
      <c r="F38" s="340"/>
    </row>
    <row r="39" spans="1:6" customFormat="1" ht="21.95" customHeight="1" x14ac:dyDescent="0.35">
      <c r="A39" s="350" t="s">
        <v>261</v>
      </c>
      <c r="B39" s="328">
        <v>5809</v>
      </c>
      <c r="C39" s="351" t="s">
        <v>66</v>
      </c>
      <c r="E39" s="352" t="s">
        <v>156</v>
      </c>
      <c r="F39" s="340"/>
    </row>
    <row r="40" spans="1:6" customFormat="1" ht="15" customHeight="1" x14ac:dyDescent="0.35"/>
    <row r="41" spans="1:6" customFormat="1" ht="30" customHeight="1" x14ac:dyDescent="0.35">
      <c r="A41" s="58" t="s">
        <v>286</v>
      </c>
      <c r="B41" s="358"/>
    </row>
    <row r="42" spans="1:6" customFormat="1" ht="50.1" customHeight="1" x14ac:dyDescent="0.35">
      <c r="A42" s="373" t="s">
        <v>262</v>
      </c>
      <c r="B42" s="374" t="s">
        <v>263</v>
      </c>
      <c r="C42" s="364" t="s">
        <v>264</v>
      </c>
      <c r="F42" s="340"/>
    </row>
    <row r="43" spans="1:6" customFormat="1" ht="35.1" customHeight="1" x14ac:dyDescent="0.35">
      <c r="A43" s="361" t="s">
        <v>191</v>
      </c>
      <c r="B43" s="337">
        <v>170636</v>
      </c>
      <c r="C43" s="362" t="s">
        <v>273</v>
      </c>
      <c r="E43" s="352" t="s">
        <v>73</v>
      </c>
    </row>
    <row r="44" spans="1:6" customFormat="1" ht="21.95" customHeight="1" x14ac:dyDescent="0.35">
      <c r="A44" s="375" t="s">
        <v>166</v>
      </c>
      <c r="B44" s="330">
        <v>1007457</v>
      </c>
      <c r="C44" s="367" t="s">
        <v>25</v>
      </c>
      <c r="E44" s="352" t="s">
        <v>74</v>
      </c>
    </row>
    <row r="45" spans="1:6" customFormat="1" ht="35.1" customHeight="1" x14ac:dyDescent="0.35">
      <c r="A45" s="369" t="s">
        <v>175</v>
      </c>
      <c r="B45" s="335">
        <v>0.169372985646038</v>
      </c>
      <c r="C45" s="362" t="s">
        <v>274</v>
      </c>
      <c r="E45" s="352" t="s">
        <v>158</v>
      </c>
    </row>
    <row r="46" spans="1:6" customFormat="1" ht="21.95" customHeight="1" x14ac:dyDescent="0.35">
      <c r="A46" s="364" t="s">
        <v>97</v>
      </c>
      <c r="B46" s="332">
        <v>0.46150059009962702</v>
      </c>
      <c r="C46" s="365" t="s">
        <v>275</v>
      </c>
      <c r="E46" s="352" t="s">
        <v>159</v>
      </c>
    </row>
    <row r="47" spans="1:6" customFormat="1" ht="35.1" customHeight="1" x14ac:dyDescent="0.35">
      <c r="A47" s="369" t="s">
        <v>347</v>
      </c>
      <c r="B47" s="335">
        <v>1075720.8896278499</v>
      </c>
      <c r="C47" s="362" t="s">
        <v>38</v>
      </c>
      <c r="E47" s="352" t="s">
        <v>71</v>
      </c>
    </row>
    <row r="48" spans="1:6" customFormat="1" ht="21.95" customHeight="1" x14ac:dyDescent="0.35">
      <c r="A48" s="364" t="s">
        <v>23</v>
      </c>
      <c r="B48" s="332">
        <v>119110.972668763</v>
      </c>
      <c r="C48" s="367" t="s">
        <v>276</v>
      </c>
      <c r="E48" s="352" t="s">
        <v>75</v>
      </c>
    </row>
    <row r="49" spans="1:11" customFormat="1" ht="21.95" customHeight="1" thickBot="1" x14ac:dyDescent="0.4">
      <c r="A49" s="361" t="s">
        <v>24</v>
      </c>
      <c r="B49" s="335">
        <v>170.04</v>
      </c>
      <c r="C49" s="362" t="s">
        <v>277</v>
      </c>
      <c r="E49" s="352" t="s">
        <v>76</v>
      </c>
    </row>
    <row r="50" spans="1:11" ht="35.1" customHeight="1" x14ac:dyDescent="0.4">
      <c r="A50" s="376" t="s">
        <v>218</v>
      </c>
      <c r="B50" s="338">
        <v>20253616</v>
      </c>
      <c r="C50" s="377" t="s">
        <v>278</v>
      </c>
      <c r="D50" s="339"/>
      <c r="E50" s="352" t="s">
        <v>162</v>
      </c>
      <c r="F50" s="378"/>
      <c r="G50" s="378"/>
      <c r="H50" s="344"/>
      <c r="I50" s="339"/>
      <c r="J50" s="339"/>
      <c r="K50" s="339"/>
    </row>
    <row r="51" spans="1:11" customFormat="1" ht="15" customHeight="1" x14ac:dyDescent="0.35"/>
    <row r="52" spans="1:11" customFormat="1" ht="30" customHeight="1" x14ac:dyDescent="0.35">
      <c r="A52" s="58" t="s">
        <v>279</v>
      </c>
      <c r="B52" s="358"/>
    </row>
    <row r="53" spans="1:11" customFormat="1" ht="50.1" customHeight="1" x14ac:dyDescent="0.35">
      <c r="A53" s="373" t="s">
        <v>262</v>
      </c>
      <c r="B53" s="374" t="s">
        <v>263</v>
      </c>
      <c r="C53" s="364" t="s">
        <v>264</v>
      </c>
    </row>
    <row r="54" spans="1:11" customFormat="1" ht="21.95" customHeight="1" x14ac:dyDescent="0.35">
      <c r="A54" s="366" t="s">
        <v>348</v>
      </c>
      <c r="B54" s="333">
        <v>80882.28</v>
      </c>
      <c r="C54" s="367" t="s">
        <v>16</v>
      </c>
      <c r="E54" s="352" t="s">
        <v>147</v>
      </c>
    </row>
    <row r="55" spans="1:11" customFormat="1" ht="21.95" customHeight="1" thickBot="1" x14ac:dyDescent="0.4">
      <c r="A55" s="361" t="s">
        <v>24</v>
      </c>
      <c r="B55" s="335">
        <v>797.9</v>
      </c>
      <c r="C55" s="362" t="s">
        <v>17</v>
      </c>
      <c r="E55" s="352" t="s">
        <v>148</v>
      </c>
    </row>
    <row r="56" spans="1:11" customFormat="1" ht="35.1" customHeight="1" thickBot="1" x14ac:dyDescent="0.4">
      <c r="A56" s="370" t="s">
        <v>219</v>
      </c>
      <c r="B56" s="336">
        <v>64535970</v>
      </c>
      <c r="C56" s="371" t="s">
        <v>203</v>
      </c>
      <c r="E56" s="352" t="s">
        <v>81</v>
      </c>
    </row>
    <row r="57" spans="1:11" customFormat="1" ht="15" customHeight="1" x14ac:dyDescent="0.35"/>
    <row r="58" spans="1:11" customFormat="1" ht="20.100000000000001" customHeight="1" x14ac:dyDescent="0.35">
      <c r="A58" s="58" t="s">
        <v>280</v>
      </c>
      <c r="B58" s="345"/>
      <c r="C58" s="345"/>
    </row>
    <row r="59" spans="1:11" customFormat="1" ht="50.1" customHeight="1" x14ac:dyDescent="0.35">
      <c r="A59" s="346" t="s">
        <v>167</v>
      </c>
      <c r="B59" s="347" t="s">
        <v>355</v>
      </c>
      <c r="C59" s="348" t="s">
        <v>253</v>
      </c>
    </row>
    <row r="60" spans="1:11" customFormat="1" ht="21.95" customHeight="1" x14ac:dyDescent="0.35">
      <c r="A60" s="355" t="s">
        <v>168</v>
      </c>
      <c r="B60" s="337">
        <v>89717</v>
      </c>
      <c r="C60" s="356" t="s">
        <v>16</v>
      </c>
      <c r="E60" s="352" t="s">
        <v>77</v>
      </c>
    </row>
    <row r="61" spans="1:11" customFormat="1" ht="21.95" customHeight="1" x14ac:dyDescent="0.35">
      <c r="A61" s="350" t="s">
        <v>169</v>
      </c>
      <c r="B61" s="328">
        <v>172958</v>
      </c>
      <c r="C61" s="351" t="s">
        <v>17</v>
      </c>
      <c r="E61" s="352" t="s">
        <v>78</v>
      </c>
    </row>
    <row r="62" spans="1:11" customFormat="1" ht="15" customHeight="1" x14ac:dyDescent="0.35"/>
    <row r="63" spans="1:11" customFormat="1" ht="30" customHeight="1" x14ac:dyDescent="0.35">
      <c r="A63" s="58" t="s">
        <v>281</v>
      </c>
      <c r="B63" s="358"/>
    </row>
    <row r="64" spans="1:11" ht="50.1" customHeight="1" x14ac:dyDescent="0.35">
      <c r="A64" s="373" t="s">
        <v>262</v>
      </c>
      <c r="B64" s="374" t="s">
        <v>263</v>
      </c>
      <c r="C64" s="364" t="s">
        <v>264</v>
      </c>
      <c r="D64" s="339"/>
      <c r="E64" s="379"/>
      <c r="F64" s="380"/>
      <c r="G64" s="379"/>
      <c r="H64" s="344"/>
      <c r="I64" s="339"/>
      <c r="J64" s="339"/>
      <c r="K64" s="339"/>
    </row>
    <row r="65" spans="1:12" customFormat="1" ht="21.95" customHeight="1" x14ac:dyDescent="0.35">
      <c r="A65" s="361" t="s">
        <v>98</v>
      </c>
      <c r="B65" s="337">
        <v>352392</v>
      </c>
      <c r="C65" s="362" t="s">
        <v>182</v>
      </c>
      <c r="E65" s="352" t="s">
        <v>101</v>
      </c>
    </row>
    <row r="66" spans="1:12" customFormat="1" ht="21.95" customHeight="1" x14ac:dyDescent="0.35">
      <c r="A66" s="375" t="s">
        <v>166</v>
      </c>
      <c r="B66" s="330">
        <v>1360645</v>
      </c>
      <c r="C66" s="367" t="s">
        <v>19</v>
      </c>
      <c r="E66" s="352" t="s">
        <v>79</v>
      </c>
    </row>
    <row r="67" spans="1:12" customFormat="1" ht="21.95" customHeight="1" x14ac:dyDescent="0.35">
      <c r="A67" s="366" t="s">
        <v>99</v>
      </c>
      <c r="B67" s="333">
        <v>0.25898893539461099</v>
      </c>
      <c r="C67" s="367" t="s">
        <v>102</v>
      </c>
      <c r="E67" s="352" t="s">
        <v>160</v>
      </c>
    </row>
    <row r="68" spans="1:12" customFormat="1" ht="21.95" customHeight="1" x14ac:dyDescent="0.35">
      <c r="A68" s="361" t="s">
        <v>349</v>
      </c>
      <c r="B68" s="335">
        <v>1252553.74962785</v>
      </c>
      <c r="C68" s="381" t="s">
        <v>26</v>
      </c>
      <c r="E68" s="352" t="s">
        <v>27</v>
      </c>
    </row>
    <row r="69" spans="1:12" customFormat="1" ht="21.95" customHeight="1" x14ac:dyDescent="0.35">
      <c r="A69" s="382" t="s">
        <v>23</v>
      </c>
      <c r="B69" s="332">
        <v>322314.009847657</v>
      </c>
      <c r="C69" s="367" t="s">
        <v>209</v>
      </c>
      <c r="E69" s="352" t="s">
        <v>161</v>
      </c>
    </row>
    <row r="70" spans="1:12" customFormat="1" ht="21.95" customHeight="1" x14ac:dyDescent="0.35">
      <c r="A70" s="361" t="s">
        <v>24</v>
      </c>
      <c r="B70" s="335">
        <v>128.52997999999999</v>
      </c>
      <c r="C70" s="362" t="s">
        <v>22</v>
      </c>
      <c r="E70" s="352" t="s">
        <v>80</v>
      </c>
    </row>
    <row r="71" spans="1:12" customFormat="1" ht="21.95" customHeight="1" thickBot="1" x14ac:dyDescent="0.4">
      <c r="A71" s="383" t="s">
        <v>100</v>
      </c>
      <c r="B71" s="328">
        <v>1000</v>
      </c>
      <c r="C71" s="362" t="s">
        <v>46</v>
      </c>
      <c r="E71" s="384"/>
    </row>
    <row r="72" spans="1:12" customFormat="1" ht="21.95" customHeight="1" thickBot="1" x14ac:dyDescent="0.4">
      <c r="A72" s="370" t="s">
        <v>220</v>
      </c>
      <c r="B72" s="385">
        <v>41444090</v>
      </c>
      <c r="C72" s="371" t="s">
        <v>210</v>
      </c>
      <c r="E72" s="352" t="s">
        <v>82</v>
      </c>
    </row>
    <row r="73" spans="1:12" ht="15" customHeight="1" x14ac:dyDescent="0.35">
      <c r="A73" s="386"/>
      <c r="B73" s="386"/>
      <c r="C73" s="386"/>
      <c r="D73" s="339"/>
      <c r="E73" s="387"/>
      <c r="F73" s="379"/>
      <c r="G73" s="386"/>
      <c r="H73" s="339"/>
      <c r="I73" s="344"/>
      <c r="K73" s="339"/>
    </row>
    <row r="74" spans="1:12" ht="30" customHeight="1" x14ac:dyDescent="0.35">
      <c r="A74" s="58" t="s">
        <v>287</v>
      </c>
      <c r="B74" s="358"/>
      <c r="C74" s="372"/>
      <c r="D74" s="339"/>
      <c r="E74" s="388"/>
      <c r="F74" s="379"/>
      <c r="H74" s="344"/>
      <c r="I74" s="344"/>
      <c r="L74" s="341"/>
    </row>
    <row r="75" spans="1:12" customFormat="1" ht="50.1" customHeight="1" x14ac:dyDescent="0.35">
      <c r="A75" s="373" t="s">
        <v>262</v>
      </c>
      <c r="B75" s="374" t="s">
        <v>263</v>
      </c>
      <c r="C75" s="364" t="s">
        <v>264</v>
      </c>
    </row>
    <row r="76" spans="1:12" customFormat="1" ht="35.1" customHeight="1" x14ac:dyDescent="0.35">
      <c r="A76" s="369" t="s">
        <v>282</v>
      </c>
      <c r="B76" s="337">
        <v>497688</v>
      </c>
      <c r="C76" s="362" t="s">
        <v>16</v>
      </c>
      <c r="E76" s="389" t="s">
        <v>215</v>
      </c>
    </row>
    <row r="77" spans="1:12" customFormat="1" ht="21.95" customHeight="1" x14ac:dyDescent="0.35">
      <c r="A77" s="364" t="s">
        <v>212</v>
      </c>
      <c r="B77" s="330">
        <v>0</v>
      </c>
      <c r="C77" s="367" t="s">
        <v>17</v>
      </c>
      <c r="E77" s="389" t="s">
        <v>216</v>
      </c>
    </row>
    <row r="78" spans="1:12" customFormat="1" ht="21.95" customHeight="1" thickBot="1" x14ac:dyDescent="0.4">
      <c r="A78" s="361" t="s">
        <v>213</v>
      </c>
      <c r="B78" s="335">
        <v>29.84</v>
      </c>
      <c r="C78" s="362" t="s">
        <v>18</v>
      </c>
      <c r="E78" s="389" t="s">
        <v>223</v>
      </c>
    </row>
    <row r="79" spans="1:12" ht="35.1" customHeight="1" thickBot="1" x14ac:dyDescent="0.4">
      <c r="A79" s="370" t="s">
        <v>221</v>
      </c>
      <c r="B79" s="336">
        <v>14851012</v>
      </c>
      <c r="C79" s="371" t="s">
        <v>214</v>
      </c>
      <c r="D79" s="339"/>
      <c r="E79" s="389" t="s">
        <v>350</v>
      </c>
      <c r="F79" s="387"/>
      <c r="G79" s="387"/>
      <c r="H79" s="344"/>
      <c r="J79" s="339"/>
      <c r="K79" s="339"/>
    </row>
    <row r="80" spans="1:12" ht="15" customHeight="1" x14ac:dyDescent="0.4">
      <c r="A80" s="390"/>
      <c r="B80" s="390"/>
      <c r="C80" s="390"/>
      <c r="D80" s="339"/>
      <c r="E80" s="378"/>
      <c r="F80" s="379"/>
      <c r="G80" s="390"/>
      <c r="H80" s="344"/>
      <c r="I80" s="344"/>
      <c r="J80" s="339"/>
      <c r="K80" s="339"/>
      <c r="L80" s="391"/>
    </row>
    <row r="81" spans="1:36" customFormat="1" ht="12.4" x14ac:dyDescent="0.35"/>
    <row r="82" spans="1:36" customFormat="1" hidden="1" x14ac:dyDescent="0.35">
      <c r="B82" s="389" t="s">
        <v>49</v>
      </c>
    </row>
    <row r="83" spans="1:36" ht="15" customHeight="1" x14ac:dyDescent="0.4">
      <c r="A83" s="390"/>
      <c r="B83" s="390"/>
      <c r="C83" s="390"/>
      <c r="D83" s="339"/>
      <c r="E83" s="339"/>
      <c r="F83" s="391"/>
      <c r="G83" s="390"/>
      <c r="H83" s="344"/>
      <c r="I83" s="344"/>
      <c r="J83" s="339"/>
      <c r="K83" s="339"/>
      <c r="L83" s="391"/>
    </row>
    <row r="84" spans="1:36" ht="15" customHeight="1" x14ac:dyDescent="0.4">
      <c r="A84" s="390"/>
      <c r="B84" s="390"/>
      <c r="C84" s="390"/>
      <c r="D84" s="339"/>
      <c r="E84" s="378"/>
      <c r="F84" s="391"/>
      <c r="G84" s="390"/>
      <c r="H84" s="344"/>
      <c r="I84" s="344"/>
      <c r="J84" s="339"/>
      <c r="K84" s="339"/>
      <c r="L84" s="391"/>
    </row>
    <row r="85" spans="1:36" ht="15" customHeight="1" x14ac:dyDescent="0.4">
      <c r="A85" s="390"/>
      <c r="B85" s="390"/>
      <c r="C85" s="390"/>
      <c r="D85" s="339"/>
      <c r="E85" s="378"/>
      <c r="F85" s="391"/>
      <c r="G85" s="390"/>
      <c r="H85" s="344"/>
      <c r="I85" s="344"/>
      <c r="J85" s="339"/>
      <c r="K85" s="339"/>
      <c r="L85" s="391"/>
    </row>
    <row r="86" spans="1:36" s="6" customFormat="1" x14ac:dyDescent="0.35">
      <c r="F86" s="391"/>
      <c r="H86" s="10"/>
      <c r="I86" s="10"/>
      <c r="J86" s="10"/>
      <c r="K86" s="10"/>
      <c r="L86" s="10"/>
      <c r="M86" s="10"/>
    </row>
    <row r="87" spans="1:36" x14ac:dyDescent="0.35">
      <c r="A87" s="341"/>
      <c r="B87" s="341"/>
      <c r="C87" s="341"/>
      <c r="D87" s="339"/>
      <c r="F87" s="6"/>
      <c r="G87" s="341"/>
      <c r="L87" s="341"/>
      <c r="AI87" s="6"/>
      <c r="AJ87" s="6"/>
    </row>
    <row r="88" spans="1:36" x14ac:dyDescent="0.35">
      <c r="D88" s="339"/>
      <c r="P88" s="341"/>
      <c r="AG88" s="341"/>
    </row>
    <row r="89" spans="1:36" x14ac:dyDescent="0.35">
      <c r="D89" s="339"/>
      <c r="L89" s="341"/>
      <c r="Y89" s="341"/>
    </row>
    <row r="90" spans="1:36" x14ac:dyDescent="0.35">
      <c r="A90" s="341"/>
      <c r="B90" s="341"/>
      <c r="C90" s="341"/>
      <c r="D90" s="339"/>
      <c r="G90" s="341"/>
    </row>
    <row r="91" spans="1:36" x14ac:dyDescent="0.35">
      <c r="D91" s="339"/>
      <c r="P91" s="341"/>
      <c r="X91" s="341"/>
    </row>
    <row r="93" spans="1:36" x14ac:dyDescent="0.35">
      <c r="D93" s="339"/>
      <c r="P93" s="341"/>
      <c r="X93" s="341"/>
    </row>
    <row r="94" spans="1:36" x14ac:dyDescent="0.35">
      <c r="A94" s="341"/>
      <c r="B94" s="341"/>
      <c r="C94" s="341"/>
      <c r="D94" s="339"/>
      <c r="G94" s="341"/>
      <c r="X94" s="341"/>
    </row>
    <row r="95" spans="1:36" x14ac:dyDescent="0.35">
      <c r="A95" s="341"/>
      <c r="B95" s="341"/>
      <c r="C95" s="341"/>
      <c r="D95" s="339"/>
      <c r="G95" s="341"/>
    </row>
    <row r="96" spans="1:36" x14ac:dyDescent="0.35">
      <c r="D96" s="339"/>
      <c r="X96" s="341"/>
    </row>
    <row r="97" spans="1:7" x14ac:dyDescent="0.35">
      <c r="A97" s="341"/>
      <c r="B97" s="341"/>
      <c r="C97" s="341"/>
      <c r="D97" s="339"/>
      <c r="G97" s="341"/>
    </row>
    <row r="98" spans="1:7" x14ac:dyDescent="0.35">
      <c r="D98" s="339"/>
    </row>
    <row r="99" spans="1:7" x14ac:dyDescent="0.35">
      <c r="D99" s="339"/>
    </row>
  </sheetData>
  <sheetProtection password="83AF" sheet="1" objects="1" scenarios="1"/>
  <phoneticPr fontId="4" type="noConversion"/>
  <conditionalFormatting sqref="B10:C40 B41 B42:C51 B52 B53:C62 B63 B64:C79">
    <cfRule type="cellIs" dxfId="0" priority="24" operator="equal">
      <formula>0</formula>
    </cfRule>
  </conditionalFormatting>
  <pageMargins left="0.70866141732283472" right="0.70866141732283472" top="0.74803149606299213" bottom="0.74803149606299213" header="0.31496062992125984" footer="0.31496062992125984"/>
  <pageSetup paperSize="9" scale="51" fitToHeight="0" orientation="portrait" r:id="rId1"/>
  <headerFooter scaleWithDoc="0">
    <oddHeader>&amp;LPage &amp;P&amp;R&amp;F</oddHeader>
    <oddFooter>&amp;R&amp;A</oddFooter>
  </headerFooter>
  <rowBreaks count="1" manualBreakCount="1">
    <brk id="50" max="4" man="1"/>
  </rowBreaks>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3AC65-0493-454B-8695-161ACA42262C}">
  <sheetPr>
    <tabColor theme="6" tint="0.39997558519241921"/>
  </sheetPr>
  <dimension ref="A1:A3"/>
  <sheetViews>
    <sheetView showGridLines="0" workbookViewId="0"/>
  </sheetViews>
  <sheetFormatPr defaultRowHeight="12.4" x14ac:dyDescent="0.35"/>
  <cols>
    <col min="1" max="4" width="9.140625" customWidth="1"/>
  </cols>
  <sheetData>
    <row r="1" spans="1:1" ht="27" customHeight="1" x14ac:dyDescent="0.35">
      <c r="A1" s="57" t="s">
        <v>365</v>
      </c>
    </row>
    <row r="2" spans="1:1" ht="22.05" customHeight="1" x14ac:dyDescent="0.35">
      <c r="A2" s="58" t="str">
        <f>A_Summary!I21</f>
        <v>Providers registered in the 'Approved (fee cap)' category on 19 June 2024 (UKPRN: ALL)</v>
      </c>
    </row>
    <row r="3" spans="1:1" ht="22.05" customHeight="1" x14ac:dyDescent="0.35">
      <c r="A3" s="5" t="s">
        <v>366</v>
      </c>
    </row>
  </sheetData>
  <sheetProtection password="83AF"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5"/>
  <sheetViews>
    <sheetView showGridLines="0" zoomScaleNormal="100" workbookViewId="0"/>
  </sheetViews>
  <sheetFormatPr defaultColWidth="9.140625" defaultRowHeight="15" customHeight="1" x14ac:dyDescent="0.35"/>
  <cols>
    <col min="1" max="1" width="30.85546875" style="6" customWidth="1"/>
    <col min="2" max="2" width="18.7109375" style="6" customWidth="1"/>
    <col min="3" max="4" width="16.7109375" style="6" customWidth="1"/>
    <col min="5" max="5" width="11.5703125" style="6" customWidth="1"/>
    <col min="6" max="6" width="11.140625" style="6" bestFit="1" customWidth="1"/>
    <col min="7" max="7" width="11.140625" style="6" customWidth="1"/>
    <col min="8" max="8" width="13.5703125" style="6" bestFit="1" customWidth="1"/>
    <col min="9" max="11" width="12" style="6" customWidth="1"/>
    <col min="12" max="12" width="11.85546875" style="6" customWidth="1"/>
    <col min="13" max="14" width="9.140625" style="6" customWidth="1"/>
    <col min="15" max="17" width="9.140625" style="6"/>
    <col min="18" max="18" width="14.7109375" style="6" bestFit="1" customWidth="1"/>
    <col min="19" max="16384" width="9.140625" style="6"/>
  </cols>
  <sheetData>
    <row r="1" spans="1:14" ht="27" customHeight="1" x14ac:dyDescent="0.35">
      <c r="A1" s="57" t="s">
        <v>358</v>
      </c>
      <c r="B1" s="57"/>
      <c r="C1" s="57"/>
      <c r="D1" s="57"/>
      <c r="E1" s="57"/>
      <c r="H1" s="9"/>
      <c r="I1" s="9"/>
      <c r="J1" s="9"/>
      <c r="K1" s="9"/>
    </row>
    <row r="2" spans="1:14" ht="21.95" customHeight="1" x14ac:dyDescent="0.35">
      <c r="A2" s="58" t="str">
        <f>A_Summary!I21</f>
        <v>Providers registered in the 'Approved (fee cap)' category on 19 June 2024 (UKPRN: ALL)</v>
      </c>
      <c r="B2" s="58"/>
      <c r="C2" s="58"/>
      <c r="D2" s="58"/>
      <c r="E2" s="58"/>
      <c r="F2" s="58"/>
      <c r="G2" s="58"/>
    </row>
    <row r="3" spans="1:14" ht="21.95" customHeight="1" x14ac:dyDescent="0.35">
      <c r="A3" s="5" t="s">
        <v>367</v>
      </c>
      <c r="B3" s="58"/>
      <c r="C3" s="58"/>
      <c r="D3" s="58"/>
      <c r="E3" s="58"/>
      <c r="F3" s="58"/>
      <c r="G3" s="58"/>
    </row>
    <row r="4" spans="1:14" ht="33" customHeight="1" x14ac:dyDescent="0.5">
      <c r="A4" s="84" t="s">
        <v>359</v>
      </c>
      <c r="B4" s="127"/>
      <c r="C4" s="31"/>
    </row>
    <row r="5" spans="1:14" ht="23.25" customHeight="1" x14ac:dyDescent="0.35">
      <c r="A5" s="71" t="s">
        <v>239</v>
      </c>
      <c r="B5" s="127"/>
      <c r="C5" s="31"/>
    </row>
    <row r="6" spans="1:14" ht="18" customHeight="1" x14ac:dyDescent="0.35">
      <c r="A6" s="142" t="s">
        <v>12</v>
      </c>
      <c r="B6" s="143" t="s">
        <v>85</v>
      </c>
    </row>
    <row r="7" spans="1:14" ht="18" customHeight="1" x14ac:dyDescent="0.35">
      <c r="A7" s="144" t="s">
        <v>6</v>
      </c>
      <c r="B7" s="145">
        <v>10000</v>
      </c>
    </row>
    <row r="8" spans="1:14" ht="18" customHeight="1" x14ac:dyDescent="0.35">
      <c r="A8" s="146" t="s">
        <v>7</v>
      </c>
      <c r="B8" s="147">
        <v>1500</v>
      </c>
    </row>
    <row r="9" spans="1:14" ht="18" customHeight="1" x14ac:dyDescent="0.35">
      <c r="A9" s="146" t="s">
        <v>198</v>
      </c>
      <c r="B9" s="147">
        <v>250</v>
      </c>
    </row>
    <row r="10" spans="1:14" ht="18" customHeight="1" x14ac:dyDescent="0.35">
      <c r="A10" s="148" t="s">
        <v>201</v>
      </c>
      <c r="B10" s="149">
        <v>130.53888000000001</v>
      </c>
    </row>
    <row r="11" spans="1:14" ht="15" customHeight="1" x14ac:dyDescent="0.35">
      <c r="A11" s="150" t="s">
        <v>240</v>
      </c>
      <c r="B11" s="181">
        <v>1.1579999999999999</v>
      </c>
    </row>
    <row r="12" spans="1:14" ht="23.25" customHeight="1" x14ac:dyDescent="0.4">
      <c r="B12" s="32"/>
      <c r="C12" s="31"/>
      <c r="N12" s="7"/>
    </row>
    <row r="13" spans="1:14" ht="21" customHeight="1" x14ac:dyDescent="0.5">
      <c r="A13" s="84" t="s">
        <v>360</v>
      </c>
      <c r="B13" s="127"/>
      <c r="C13" s="127"/>
      <c r="D13" s="127"/>
      <c r="N13" s="7"/>
    </row>
    <row r="14" spans="1:14" ht="18" customHeight="1" x14ac:dyDescent="0.4">
      <c r="A14" s="143" t="s">
        <v>85</v>
      </c>
      <c r="C14" s="31"/>
      <c r="N14" s="7"/>
    </row>
    <row r="15" spans="1:14" ht="18" customHeight="1" x14ac:dyDescent="0.4">
      <c r="A15" s="151">
        <v>2315</v>
      </c>
      <c r="C15" s="31"/>
      <c r="N15" s="7"/>
    </row>
    <row r="16" spans="1:14" ht="23.25" customHeight="1" x14ac:dyDescent="0.4">
      <c r="B16" s="32"/>
      <c r="C16" s="31"/>
      <c r="K16" s="9"/>
      <c r="N16" s="7"/>
    </row>
    <row r="17" spans="1:14" ht="21" customHeight="1" x14ac:dyDescent="0.4">
      <c r="A17" s="58" t="s">
        <v>361</v>
      </c>
      <c r="B17" s="138"/>
      <c r="C17" s="138"/>
      <c r="D17" s="138"/>
      <c r="N17" s="7"/>
    </row>
    <row r="18" spans="1:14" ht="48.75" customHeight="1" x14ac:dyDescent="0.4">
      <c r="A18" s="80" t="s">
        <v>106</v>
      </c>
      <c r="B18" s="176" t="s">
        <v>241</v>
      </c>
      <c r="C18" s="176" t="s">
        <v>242</v>
      </c>
      <c r="D18" s="139"/>
      <c r="M18" s="7"/>
    </row>
    <row r="19" spans="1:14" ht="18" customHeight="1" x14ac:dyDescent="0.4">
      <c r="A19" s="140" t="s">
        <v>108</v>
      </c>
      <c r="B19" s="141">
        <v>0</v>
      </c>
      <c r="C19" s="141">
        <v>0</v>
      </c>
      <c r="D19" s="33"/>
      <c r="J19" s="9"/>
      <c r="M19" s="7"/>
    </row>
    <row r="20" spans="1:14" ht="18" customHeight="1" x14ac:dyDescent="0.4">
      <c r="A20" s="140" t="s">
        <v>109</v>
      </c>
      <c r="B20" s="141">
        <v>0</v>
      </c>
      <c r="C20" s="141">
        <v>0</v>
      </c>
      <c r="D20" s="33"/>
      <c r="M20" s="7"/>
    </row>
    <row r="21" spans="1:14" ht="18" customHeight="1" x14ac:dyDescent="0.4">
      <c r="A21" s="140" t="s">
        <v>110</v>
      </c>
      <c r="B21" s="141">
        <v>84.56</v>
      </c>
      <c r="C21" s="141">
        <v>829.13</v>
      </c>
      <c r="D21" s="33"/>
      <c r="M21" s="7"/>
    </row>
    <row r="22" spans="1:14" ht="18" customHeight="1" x14ac:dyDescent="0.4">
      <c r="A22" s="140" t="s">
        <v>111</v>
      </c>
      <c r="B22" s="141">
        <v>84.56</v>
      </c>
      <c r="C22" s="141">
        <v>829.13</v>
      </c>
      <c r="D22" s="33"/>
      <c r="M22" s="7"/>
    </row>
    <row r="23" spans="1:14" ht="18" customHeight="1" x14ac:dyDescent="0.4">
      <c r="A23" s="140" t="s">
        <v>86</v>
      </c>
      <c r="B23" s="141">
        <v>226.83</v>
      </c>
      <c r="C23" s="141">
        <v>971.4</v>
      </c>
      <c r="D23" s="33"/>
      <c r="M23" s="7"/>
    </row>
    <row r="24" spans="1:14" ht="18" customHeight="1" x14ac:dyDescent="0.4">
      <c r="A24" s="140" t="s">
        <v>87</v>
      </c>
      <c r="B24" s="141">
        <v>439.57</v>
      </c>
      <c r="C24" s="141">
        <v>1184.1400000000001</v>
      </c>
      <c r="D24" s="33"/>
      <c r="M24" s="7"/>
    </row>
    <row r="25" spans="1:14" ht="18" customHeight="1" x14ac:dyDescent="0.4">
      <c r="A25" s="140" t="s">
        <v>93</v>
      </c>
      <c r="B25" s="141">
        <v>439.57</v>
      </c>
      <c r="C25" s="141">
        <v>1184.1400000000001</v>
      </c>
      <c r="D25" s="33"/>
      <c r="M25" s="7"/>
    </row>
    <row r="26" spans="1:14" ht="18" customHeight="1" x14ac:dyDescent="0.4">
      <c r="A26" s="140" t="s">
        <v>88</v>
      </c>
      <c r="B26" s="141">
        <v>226.83</v>
      </c>
      <c r="C26" s="141">
        <v>971.4</v>
      </c>
      <c r="D26" s="33"/>
      <c r="M26" s="7"/>
    </row>
    <row r="27" spans="1:14" ht="18" customHeight="1" x14ac:dyDescent="0.4">
      <c r="A27" s="140" t="s">
        <v>90</v>
      </c>
      <c r="B27" s="141">
        <v>226.83</v>
      </c>
      <c r="C27" s="141">
        <v>971.4</v>
      </c>
      <c r="D27" s="33"/>
      <c r="M27" s="7"/>
    </row>
    <row r="28" spans="1:14" ht="18" customHeight="1" x14ac:dyDescent="0.4">
      <c r="A28" s="140" t="s">
        <v>112</v>
      </c>
      <c r="B28" s="141">
        <v>84.56</v>
      </c>
      <c r="C28" s="141">
        <v>829.13</v>
      </c>
      <c r="D28" s="33"/>
      <c r="M28" s="7"/>
    </row>
    <row r="29" spans="1:14" ht="18" customHeight="1" x14ac:dyDescent="0.4">
      <c r="A29" s="140" t="s">
        <v>113</v>
      </c>
      <c r="B29" s="141">
        <v>84.56</v>
      </c>
      <c r="C29" s="141">
        <v>829.13</v>
      </c>
      <c r="D29" s="33"/>
      <c r="M29" s="7"/>
    </row>
    <row r="30" spans="1:14" ht="18" customHeight="1" x14ac:dyDescent="0.4">
      <c r="A30" s="71" t="s">
        <v>94</v>
      </c>
      <c r="B30" s="141">
        <v>3807.4</v>
      </c>
      <c r="C30" s="141">
        <v>4551.97</v>
      </c>
      <c r="D30" s="33"/>
      <c r="M30" s="7"/>
    </row>
    <row r="31" spans="1:14" ht="18" customHeight="1" x14ac:dyDescent="0.4">
      <c r="A31" s="71" t="s">
        <v>95</v>
      </c>
      <c r="B31" s="141">
        <v>3807.4</v>
      </c>
      <c r="C31" s="141">
        <v>4551.97</v>
      </c>
      <c r="D31" s="33"/>
      <c r="M31" s="7"/>
    </row>
    <row r="32" spans="1:14" ht="18" customHeight="1" x14ac:dyDescent="0.4">
      <c r="A32" s="71" t="s">
        <v>114</v>
      </c>
      <c r="B32" s="141">
        <v>84.56</v>
      </c>
      <c r="C32" s="141">
        <v>829.13</v>
      </c>
      <c r="D32" s="33"/>
      <c r="M32" s="7"/>
    </row>
    <row r="33" spans="1:14" ht="18" customHeight="1" x14ac:dyDescent="0.4">
      <c r="A33" s="71" t="s">
        <v>196</v>
      </c>
      <c r="B33" s="141">
        <v>1360.96</v>
      </c>
      <c r="C33" s="141">
        <v>2105.5300000000002</v>
      </c>
      <c r="D33" s="33"/>
      <c r="J33" s="9"/>
      <c r="M33" s="7"/>
    </row>
    <row r="34" spans="1:14" ht="18" customHeight="1" x14ac:dyDescent="0.4">
      <c r="A34" s="140" t="s">
        <v>89</v>
      </c>
      <c r="B34" s="141">
        <v>1360.96</v>
      </c>
      <c r="C34" s="141">
        <v>2105.5300000000002</v>
      </c>
      <c r="D34" s="33"/>
      <c r="J34" s="9"/>
      <c r="M34" s="7"/>
    </row>
    <row r="35" spans="1:14" ht="18" customHeight="1" x14ac:dyDescent="0.4">
      <c r="A35" s="140" t="s">
        <v>91</v>
      </c>
      <c r="B35" s="141">
        <v>1360.96</v>
      </c>
      <c r="C35" s="141">
        <v>2105.5300000000002</v>
      </c>
      <c r="D35" s="33"/>
      <c r="M35" s="7"/>
    </row>
    <row r="36" spans="1:14" ht="18" customHeight="1" x14ac:dyDescent="0.4">
      <c r="A36" s="140" t="s">
        <v>92</v>
      </c>
      <c r="B36" s="141">
        <v>297.3</v>
      </c>
      <c r="C36" s="141">
        <v>1041.8599999999999</v>
      </c>
      <c r="D36" s="33"/>
      <c r="M36" s="7"/>
    </row>
    <row r="37" spans="1:14" ht="23.25" customHeight="1" x14ac:dyDescent="0.4">
      <c r="A37" s="34"/>
      <c r="B37" s="33"/>
      <c r="C37" s="35"/>
      <c r="K37" s="9"/>
      <c r="N37" s="7"/>
    </row>
    <row r="38" spans="1:14" ht="21" customHeight="1" x14ac:dyDescent="0.4">
      <c r="A38" s="58" t="s">
        <v>362</v>
      </c>
      <c r="B38" s="58"/>
      <c r="C38" s="58"/>
      <c r="D38" s="36"/>
      <c r="E38" s="36"/>
      <c r="F38" s="36"/>
      <c r="G38" s="36"/>
      <c r="H38" s="36"/>
      <c r="I38" s="36"/>
      <c r="J38" s="36"/>
      <c r="K38" s="36"/>
    </row>
    <row r="39" spans="1:14" ht="18" customHeight="1" x14ac:dyDescent="0.4">
      <c r="A39" s="142" t="s">
        <v>12</v>
      </c>
      <c r="B39" s="143" t="s">
        <v>85</v>
      </c>
      <c r="C39" s="36"/>
      <c r="D39" s="36"/>
      <c r="E39" s="36"/>
      <c r="F39" s="36"/>
      <c r="G39" s="36"/>
      <c r="H39" s="36"/>
      <c r="I39" s="36"/>
      <c r="J39" s="36"/>
    </row>
    <row r="40" spans="1:14" ht="18" customHeight="1" x14ac:dyDescent="0.4">
      <c r="A40" s="152" t="s">
        <v>351</v>
      </c>
      <c r="B40" s="153">
        <v>1213.25</v>
      </c>
      <c r="C40" s="36"/>
      <c r="D40" s="36"/>
      <c r="E40" s="36"/>
      <c r="F40" s="36"/>
      <c r="G40" s="36"/>
      <c r="H40" s="36"/>
      <c r="I40" s="36"/>
    </row>
    <row r="41" spans="1:14" ht="15" customHeight="1" x14ac:dyDescent="0.4">
      <c r="B41" s="37"/>
      <c r="C41" s="12"/>
      <c r="D41" s="36"/>
      <c r="E41" s="36"/>
      <c r="F41" s="36"/>
      <c r="G41" s="36"/>
      <c r="H41" s="36"/>
      <c r="I41" s="36"/>
      <c r="J41" s="36"/>
      <c r="K41" s="38"/>
    </row>
    <row r="42" spans="1:14" ht="21" customHeight="1" x14ac:dyDescent="0.4">
      <c r="A42" s="58" t="s">
        <v>363</v>
      </c>
      <c r="B42" s="58"/>
      <c r="C42" s="58"/>
      <c r="D42" s="36"/>
      <c r="E42" s="36"/>
      <c r="F42" s="36"/>
      <c r="G42" s="36"/>
      <c r="H42" s="36"/>
      <c r="I42" s="36"/>
      <c r="J42" s="36"/>
      <c r="K42" s="36"/>
    </row>
    <row r="43" spans="1:14" ht="18" customHeight="1" x14ac:dyDescent="0.4">
      <c r="A43" s="142" t="s">
        <v>12</v>
      </c>
      <c r="B43" s="143" t="s">
        <v>85</v>
      </c>
      <c r="C43" s="12"/>
      <c r="D43" s="36"/>
      <c r="E43" s="36"/>
      <c r="F43" s="36"/>
      <c r="G43" s="36"/>
      <c r="H43" s="36"/>
      <c r="I43" s="36"/>
      <c r="J43" s="36"/>
      <c r="K43" s="36"/>
    </row>
    <row r="44" spans="1:14" ht="18" customHeight="1" x14ac:dyDescent="0.4">
      <c r="A44" s="155" t="s">
        <v>7</v>
      </c>
      <c r="B44" s="145">
        <v>1117.73</v>
      </c>
      <c r="C44" s="12"/>
      <c r="D44" s="36"/>
      <c r="E44" s="36"/>
      <c r="F44" s="36"/>
      <c r="G44" s="36"/>
      <c r="H44" s="36"/>
      <c r="I44" s="36"/>
      <c r="J44" s="36"/>
      <c r="K44" s="36"/>
    </row>
    <row r="45" spans="1:14" ht="18" customHeight="1" x14ac:dyDescent="0.4">
      <c r="A45" s="154" t="s">
        <v>198</v>
      </c>
      <c r="B45" s="147">
        <v>854.74</v>
      </c>
      <c r="C45" s="12"/>
      <c r="D45" s="36"/>
      <c r="E45" s="36"/>
      <c r="F45" s="36"/>
      <c r="G45" s="36"/>
      <c r="H45" s="36"/>
      <c r="I45" s="36"/>
      <c r="J45" s="36"/>
      <c r="K45" s="36"/>
    </row>
    <row r="46" spans="1:14" ht="15" customHeight="1" x14ac:dyDescent="0.4">
      <c r="A46" s="39"/>
      <c r="B46" s="40"/>
      <c r="C46" s="12"/>
      <c r="D46" s="36"/>
      <c r="E46" s="36"/>
      <c r="F46" s="36"/>
      <c r="G46" s="36"/>
      <c r="H46" s="36"/>
      <c r="I46" s="36"/>
      <c r="J46" s="36"/>
      <c r="K46" s="36"/>
    </row>
    <row r="47" spans="1:14" ht="21" customHeight="1" x14ac:dyDescent="0.4">
      <c r="A47" s="58" t="s">
        <v>364</v>
      </c>
      <c r="B47" s="58"/>
      <c r="C47" s="58"/>
      <c r="D47" s="58"/>
      <c r="E47" s="36"/>
      <c r="F47" s="36"/>
      <c r="G47" s="36"/>
      <c r="H47" s="36"/>
      <c r="I47" s="36"/>
      <c r="J47" s="36"/>
      <c r="K47" s="36"/>
    </row>
    <row r="48" spans="1:14" ht="18" customHeight="1" x14ac:dyDescent="0.4">
      <c r="A48" s="142" t="s">
        <v>12</v>
      </c>
      <c r="B48" s="143" t="s">
        <v>85</v>
      </c>
      <c r="C48" s="12"/>
      <c r="D48" s="36"/>
      <c r="E48" s="36"/>
      <c r="F48" s="36"/>
      <c r="G48" s="36"/>
      <c r="H48" s="36"/>
      <c r="I48" s="36"/>
      <c r="J48" s="36"/>
      <c r="K48" s="36"/>
    </row>
    <row r="49" spans="1:11" ht="18" customHeight="1" x14ac:dyDescent="0.4">
      <c r="A49" s="155" t="s">
        <v>7</v>
      </c>
      <c r="B49" s="145">
        <v>1149.77</v>
      </c>
      <c r="C49" s="12"/>
      <c r="D49" s="36"/>
      <c r="E49" s="36"/>
      <c r="F49" s="36"/>
      <c r="G49" s="36"/>
      <c r="H49" s="36"/>
      <c r="I49" s="36"/>
      <c r="J49" s="36"/>
      <c r="K49" s="36"/>
    </row>
    <row r="50" spans="1:11" ht="18" customHeight="1" x14ac:dyDescent="0.4">
      <c r="A50" s="154" t="s">
        <v>243</v>
      </c>
      <c r="B50" s="147">
        <v>879.24</v>
      </c>
      <c r="C50" s="12"/>
      <c r="D50" s="36"/>
      <c r="E50" s="36"/>
      <c r="F50" s="36"/>
      <c r="G50" s="36"/>
      <c r="H50" s="36"/>
      <c r="I50" s="36"/>
      <c r="J50" s="36"/>
      <c r="K50" s="36"/>
    </row>
    <row r="51" spans="1:11" ht="18" customHeight="1" x14ac:dyDescent="0.4">
      <c r="A51" s="154" t="s">
        <v>8</v>
      </c>
      <c r="B51" s="147">
        <v>676.34</v>
      </c>
      <c r="C51" s="12"/>
      <c r="D51" s="36"/>
      <c r="E51" s="36"/>
      <c r="F51" s="36"/>
      <c r="G51" s="36"/>
      <c r="H51" s="36"/>
      <c r="I51" s="36"/>
      <c r="J51" s="36"/>
      <c r="K51" s="36"/>
    </row>
    <row r="52" spans="1:11" ht="15" customHeight="1" x14ac:dyDescent="0.4">
      <c r="A52" s="39"/>
      <c r="B52" s="40"/>
      <c r="C52" s="12"/>
      <c r="D52" s="36"/>
      <c r="E52" s="36"/>
      <c r="F52" s="36"/>
      <c r="G52" s="36"/>
      <c r="H52" s="36"/>
      <c r="I52" s="36"/>
      <c r="J52" s="36"/>
      <c r="K52" s="36"/>
    </row>
    <row r="53" spans="1:11" ht="21" customHeight="1" x14ac:dyDescent="0.35">
      <c r="A53" s="58" t="s">
        <v>357</v>
      </c>
    </row>
    <row r="54" spans="1:11" ht="18" customHeight="1" x14ac:dyDescent="0.35">
      <c r="A54" s="143" t="s">
        <v>85</v>
      </c>
    </row>
    <row r="55" spans="1:11" ht="18" customHeight="1" x14ac:dyDescent="0.35">
      <c r="A55" s="151" t="s">
        <v>352</v>
      </c>
    </row>
  </sheetData>
  <sheetProtection password="83AF" sheet="1" objects="1" scenarios="1"/>
  <sortState xmlns:xlrd2="http://schemas.microsoft.com/office/spreadsheetml/2017/richdata2" ref="B29:B38">
    <sortCondition ref="B29"/>
  </sortState>
  <phoneticPr fontId="0" type="noConversion"/>
  <hyperlinks>
    <hyperlink ref="A4" location="'B High-cost'!A1" display="High-cost subject funding" xr:uid="{00000000-0004-0000-0700-000000000000}"/>
    <hyperlink ref="A17" location="'E Health supplement'!A1" display="Nursing and allied health supplement" xr:uid="{00000000-0004-0000-0700-000002000000}"/>
    <hyperlink ref="A38" location="PGTS_TA" display="Postgraduate taught supplement" xr:uid="{00000000-0004-0000-0700-000003000000}"/>
    <hyperlink ref="A42" location="INT_TA" display="Intensive postgraduate provision" xr:uid="{00000000-0004-0000-0700-000004000000}"/>
    <hyperlink ref="A47" location="ACCL_TA" display="Accelerated full-time undergraduate provision" xr:uid="{00000000-0004-0000-0700-000005000000}"/>
    <hyperlink ref="A4:B4" location="HIGHCOST" display="High-cost subject funding" xr:uid="{00000000-0004-0000-0700-000007000000}"/>
    <hyperlink ref="A17:D17" location="HEALTH_TA" display="Nursing and allied health supplement" xr:uid="{00000000-0004-0000-0700-000009000000}"/>
    <hyperlink ref="A13" location="D_Overseas!G5" display="Table G2: Overseas study programmes parameters" xr:uid="{920A4AAD-1981-4023-93E6-E06A2E4D394D}"/>
    <hyperlink ref="A53" location="G_Level_4_and_5_provision!A1" display="Table H7: Level 4 and 5 provision parameters" xr:uid="{B783DCAF-EE5E-4585-9BBE-1D0C3E3524C1}"/>
  </hyperlinks>
  <pageMargins left="0.70866141732283472" right="0.70866141732283472" top="0.74803149606299213" bottom="0.74803149606299213" header="0.31496062992125984" footer="0.31496062992125984"/>
  <pageSetup paperSize="9" scale="74" orientation="portrait" r:id="rId1"/>
  <headerFooter scaleWithDoc="0">
    <oddHeader>&amp;LPage &amp;P&amp;R&amp;F</oddHeader>
    <oddFooter>&amp;R&amp;A</oddFooter>
  </headerFooter>
  <ignoredErrors>
    <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ignoredErrors>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76F08DAD-E85B-478E-8F60-545569B21891}">
  <ds:schemaRefs>
    <ds:schemaRef ds:uri="http://schemas.microsoft.com/office/2006/documentManagement/types"/>
    <ds:schemaRef ds:uri="http://schemas.microsoft.com/office/2006/metadata/properties"/>
    <ds:schemaRef ds:uri="de80298e-358f-4c90-87b2-2b2bfc29da57"/>
    <ds:schemaRef ds:uri="http://purl.org/dc/terms/"/>
    <ds:schemaRef ds:uri="http://www.w3.org/XML/1998/namespace"/>
    <ds:schemaRef ds:uri="http://schemas.openxmlformats.org/package/2006/metadata/core-properties"/>
    <ds:schemaRef ds:uri="http://purl.org/dc/dcmitype/"/>
    <ds:schemaRef ds:uri="http://schemas.microsoft.com/office/infopath/2007/PartnerControls"/>
    <ds:schemaRef ds:uri="91c09943-b123-4a9f-8401-cfdca5b81be5"/>
    <ds:schemaRef ds:uri="http://purl.org/dc/elements/1.1/"/>
  </ds:schemaRefs>
</ds:datastoreItem>
</file>

<file path=customXml/itemProps2.xml><?xml version="1.0" encoding="utf-8"?>
<ds:datastoreItem xmlns:ds="http://schemas.openxmlformats.org/officeDocument/2006/customXml" ds:itemID="{3311C701-A22E-47A1-A49F-D72BEE8CF311}">
  <ds:schemaRefs>
    <ds:schemaRef ds:uri="http://schemas.microsoft.com/sharepoint/v3/contenttype/forms"/>
  </ds:schemaRefs>
</ds:datastoreItem>
</file>

<file path=customXml/itemProps3.xml><?xml version="1.0" encoding="utf-8"?>
<ds:datastoreItem xmlns:ds="http://schemas.openxmlformats.org/officeDocument/2006/customXml" ds:itemID="{B1F13F05-8758-42F4-9E75-4C74BE20CE9E}"/>
</file>

<file path=customXml/itemProps4.xml><?xml version="1.0" encoding="utf-8"?>
<ds:datastoreItem xmlns:ds="http://schemas.openxmlformats.org/officeDocument/2006/customXml" ds:itemID="{726D9220-0B31-4B21-9EB9-8C854A7D380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77</vt:i4>
      </vt:variant>
    </vt:vector>
  </HeadingPairs>
  <TitlesOfParts>
    <vt:vector size="86" baseType="lpstr">
      <vt:lpstr>Information</vt:lpstr>
      <vt:lpstr>A_Summary</vt:lpstr>
      <vt:lpstr>B_High_cost</vt:lpstr>
      <vt:lpstr>C_NMAH_supplement</vt:lpstr>
      <vt:lpstr>D_Overseas</vt:lpstr>
      <vt:lpstr>E_Other_high_cost_targeted</vt:lpstr>
      <vt:lpstr>F_Student_access_and_success</vt:lpstr>
      <vt:lpstr>G_Level_4_and_5_provision</vt:lpstr>
      <vt:lpstr>H_Parameters</vt:lpstr>
      <vt:lpstr>A_datacols1</vt:lpstr>
      <vt:lpstr>A_hidecols</vt:lpstr>
      <vt:lpstr>A_rowtags1</vt:lpstr>
      <vt:lpstr>A_rowtags2</vt:lpstr>
      <vt:lpstr>A_rowtags3</vt:lpstr>
      <vt:lpstr>A_rowtags4</vt:lpstr>
      <vt:lpstr>A_rowtags5</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CDDFLAG</vt:lpstr>
      <vt:lpstr>D_coltags1</vt:lpstr>
      <vt:lpstr>D_coltags2</vt:lpstr>
      <vt:lpstr>D_coltags3</vt:lpstr>
      <vt:lpstr>D_colvars</vt:lpstr>
      <vt:lpstr>D_datacols</vt:lpstr>
      <vt:lpstr>D_rowtags</vt:lpstr>
      <vt:lpstr>D_rowvars</vt:lpstr>
      <vt:lpstr>DATE</vt:lpstr>
      <vt:lpstr>DENINTAR</vt:lpstr>
      <vt:lpstr>DENINTAR_ISOV</vt:lpstr>
      <vt:lpstr>DISABLED</vt:lpstr>
      <vt:lpstr>E_datacols1</vt:lpstr>
      <vt:lpstr>E_rowtags</vt:lpstr>
      <vt:lpstr>E_rowvars</vt:lpstr>
      <vt:lpstr>F_datacols</vt:lpstr>
      <vt:lpstr>F_rowtags1</vt:lpstr>
      <vt:lpstr>F_rowtags11</vt:lpstr>
      <vt:lpstr>F_rowtags2</vt:lpstr>
      <vt:lpstr>F_rowtags3</vt:lpstr>
      <vt:lpstr>F_rowtags4</vt:lpstr>
      <vt:lpstr>F_rowtags5</vt:lpstr>
      <vt:lpstr>F_rowtags6</vt:lpstr>
      <vt:lpstr>F_rowtags7</vt:lpstr>
      <vt:lpstr>F_rowtags8</vt:lpstr>
      <vt:lpstr>F_rowtags9</vt:lpstr>
      <vt:lpstr>F_rowvars</vt:lpstr>
      <vt:lpstr>HEALTH_TA</vt:lpstr>
      <vt:lpstr>HIGHCOST</vt:lpstr>
      <vt:lpstr>INT_TA</vt:lpstr>
      <vt:lpstr>MEDINTAR</vt:lpstr>
      <vt:lpstr>MEDINTAR_ISOV</vt:lpstr>
      <vt:lpstr>Mental_health</vt:lpstr>
      <vt:lpstr>OVERSEAS</vt:lpstr>
      <vt:lpstr>PGTS_TA</vt:lpstr>
      <vt:lpstr>A_Summary!Print_Area</vt:lpstr>
      <vt:lpstr>B_High_cost!Print_Area</vt:lpstr>
      <vt:lpstr>C_NMAH_supplement!Print_Area</vt:lpstr>
      <vt:lpstr>D_Overseas!Print_Area</vt:lpstr>
      <vt:lpstr>E_Other_high_cost_targeted!Print_Area</vt:lpstr>
      <vt:lpstr>F_Student_access_and_success!Print_Area</vt:lpstr>
      <vt:lpstr>H_Parameters!Print_Area</vt:lpstr>
      <vt:lpstr>Information!Print_Area</vt:lpstr>
      <vt:lpstr>E_Other_high_cost_targeted!Print_Titles</vt:lpstr>
      <vt:lpstr>PRORATA</vt:lpstr>
      <vt:lpstr>PROVIDER</vt:lpstr>
      <vt:lpstr>SP_FT</vt:lpstr>
      <vt:lpstr>SP_PT</vt:lpstr>
      <vt:lpstr>SPECIALIST_TRANSITION_TA</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2024-25 grant tables</dc:title>
  <dc:creator/>
  <cp:lastModifiedBy/>
  <dcterms:created xsi:type="dcterms:W3CDTF">2024-07-15T15:06:34Z</dcterms:created>
  <dcterms:modified xsi:type="dcterms:W3CDTF">2024-07-25T08:38:06Z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