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docProps/custom.xml" ContentType="application/vnd.openxmlformats-officedocument.custom-propertie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Capital funding monitoring guidance 2024-25/"/>
    </mc:Choice>
  </mc:AlternateContent>
  <xr:revisionPtr revIDLastSave="0" documentId="8_{0DEC1439-75B8-49DC-A750-08434936241F}" xr6:coauthVersionLast="47" xr6:coauthVersionMax="47" xr10:uidLastSave="{00000000-0000-0000-0000-000000000000}"/>
  <workbookProtection workbookAlgorithmName="SHA-512" workbookHashValue="O9KusgzMPlas3yOUt//HrJjwdLM/NwXPEVGTF6/nmRhw76fm++EuvGu2GUvhpDxgzawu/8jF17GT4OLQ9yN8Vg==" workbookSaltValue="9usooUyCpRpkO/spu0abtg==" workbookSpinCount="100000" lockStructure="1"/>
  <bookViews>
    <workbookView xWindow="43080" yWindow="-120" windowWidth="29040" windowHeight="15720" xr2:uid="{08C2FEB8-AFC1-4C31-9E13-9789E48D04D7}"/>
  </bookViews>
  <sheets>
    <sheet name="Cover sheet" sheetId="2" r:id="rId1"/>
    <sheet name="Formula funding" sheetId="1" r:id="rId2"/>
    <sheet name="Competition funding - spend" sheetId="18" r:id="rId3"/>
    <sheet name="Competition funding - outcomes" sheetId="31" r:id="rId4"/>
    <sheet name="Validation" sheetId="7" r:id="rId5"/>
    <sheet name="Sign off" sheetId="6" r:id="rId6"/>
    <sheet name="DropdownList" sheetId="30" state="hidden" r:id="rId7"/>
    <sheet name="Validation checks" sheetId="4" state="hidden" r:id="rId8"/>
    <sheet name="Validation_READ" sheetId="11" state="hidden" r:id="rId9"/>
    <sheet name="Config" sheetId="8" state="hidden" r:id="rId10"/>
    <sheet name="FormulaCom_Config" sheetId="26" state="hidden" r:id="rId11"/>
    <sheet name="FormulaCat_Config" sheetId="24" state="hidden" r:id="rId12"/>
    <sheet name="FormulaExp_Config" sheetId="25" state="hidden" r:id="rId13"/>
    <sheet name="BidCom_Config" sheetId="22" state="hidden" r:id="rId14"/>
    <sheet name="BidRisk_Config" sheetId="27" state="hidden" r:id="rId15"/>
    <sheet name="BidExp_Config" sheetId="23" state="hidden" r:id="rId16"/>
    <sheet name="SignOff_Config" sheetId="12" state="hidden" r:id="rId17"/>
    <sheet name="Validation_Config" sheetId="13" state="hidden" r:id="rId18"/>
  </sheets>
  <definedNames>
    <definedName name="_AMO_UniqueIdentifier" hidden="1">"'dae3e331-d5be-4600-9820-cab5281a8cf4'"</definedName>
    <definedName name="_xlnm._FilterDatabase" localSheetId="2" hidden="1">'Competition funding - spend'!$C$7:$C$8</definedName>
    <definedName name="_xlnm._FilterDatabase" localSheetId="1" hidden="1">'Formula funding'!$C$7:$C$8</definedName>
    <definedName name="AllocationB">'Competition funding - spend'!$C$7</definedName>
    <definedName name="AllocationF">'Formula funding'!$C$7</definedName>
    <definedName name="AOEmail">'Sign off'!$D$10</definedName>
    <definedName name="AOName">'Sign off'!$D$9</definedName>
    <definedName name="B1_coltags">'Competition funding - spend'!$C$11</definedName>
    <definedName name="B1_colvars">'Competition funding - spend'!$B$11</definedName>
    <definedName name="B1_datacols">'Competition funding - spend'!$C$12</definedName>
    <definedName name="B1_rowtags">'Competition funding - spend'!$J$7:$J$9</definedName>
    <definedName name="B1_rowvars">'Competition funding - spend'!$J$6</definedName>
    <definedName name="BCom_coltags1">'Competition funding - spend'!$B$23</definedName>
    <definedName name="BCom_coltags2">'Competition funding - spend'!$E$23</definedName>
    <definedName name="BCom_colvars">'Competition funding - spend'!$A$23</definedName>
    <definedName name="BCom_datacols1">'Competition funding - spend'!$B$24</definedName>
    <definedName name="BCom_datacols2">'Competition funding - spend'!$E$24</definedName>
    <definedName name="BCom_rowtags1">'Competition funding - spend'!$I$16</definedName>
    <definedName name="BCom_rowtags2">'Competition funding - spend'!$I$21</definedName>
    <definedName name="BCom_rowtags3">'Competition funding - outcomes'!$I$27</definedName>
    <definedName name="BCom_rowvars">'Competition funding - spend'!$I$15</definedName>
    <definedName name="BRisk_colvars">'Competition funding - spend'!$A$33</definedName>
    <definedName name="BRisk_datacols">'Competition funding - spend'!$B$33:$H$33</definedName>
    <definedName name="BRisk_RowNum">'Competition funding - spend'!$I$37</definedName>
    <definedName name="BRisk_rowtags">'Competition funding - spend'!$I$38:$I$137</definedName>
    <definedName name="F1_coltags">'Formula funding'!$C$11</definedName>
    <definedName name="F1_colvars">'Formula funding'!$B$11</definedName>
    <definedName name="F1_datacols">'Formula funding'!$C$12</definedName>
    <definedName name="F1_rowtags">'Formula funding'!$J$7:$J$9</definedName>
    <definedName name="F1_rowvars">'Formula funding'!$J$6</definedName>
    <definedName name="F2cat_coltags">'Formula funding'!$C$23</definedName>
    <definedName name="F2cat_colvars">'Formula funding'!$B$26</definedName>
    <definedName name="F2cat_datacols">'Formula funding'!$D$27</definedName>
    <definedName name="F2cat_rowtags">'Formula funding'!#REF!</definedName>
    <definedName name="F2cat_rowvars">'Formula funding'!$F$15</definedName>
    <definedName name="FCom_colvars">'Formula funding'!$A$33</definedName>
    <definedName name="FCom_datacols1">'Formula funding'!$B$34</definedName>
    <definedName name="FCom_rowtags1">'Formula funding'!#REF!</definedName>
    <definedName name="FCom_rowtags2">'Formula funding'!$F$31</definedName>
    <definedName name="FCom_rowvars">'Formula funding'!$F$27</definedName>
    <definedName name="HideRow1">'Competition funding - spend'!$J$11:$J$12</definedName>
    <definedName name="HideRow2">'Competition funding - spend'!$F$23:$F$24</definedName>
    <definedName name="HidesheetB">'Competition funding - spend'!$J$1</definedName>
    <definedName name="HidesheetB2">'Competition funding - outcomes'!$I$1</definedName>
    <definedName name="HidesheetF">'Formula funding'!$I$4</definedName>
    <definedName name="_xlnm.Print_Area" localSheetId="2">'Competition funding - spend'!$B$1:$E$25</definedName>
    <definedName name="_xlnm.Print_Area" localSheetId="0">'Cover sheet'!$A$1:$I$35</definedName>
    <definedName name="_xlnm.Print_Area" localSheetId="1">'Formula funding'!$B$1:$E$38</definedName>
    <definedName name="_xlnm.Print_Area" localSheetId="5">'Sign off'!$A$1:$E$15</definedName>
    <definedName name="_xlnm.Print_Area" localSheetId="4">Validation!$A$1:$C$38</definedName>
    <definedName name="PROVIDER" localSheetId="2">'Competition funding - spend'!$N$4</definedName>
    <definedName name="PROVIDER">'Formula funding'!$N$4</definedName>
    <definedName name="SignOff_coltags">'Sign off'!$D$14</definedName>
    <definedName name="SignOff_colvars">'Sign off'!$C$14</definedName>
    <definedName name="SignOff_datacols">'Sign off'!$D$15</definedName>
    <definedName name="SignOff_rowtags">'Sign off'!$F$11:$F$12</definedName>
    <definedName name="SignOff_rowvars">'Sign off'!$F$10</definedName>
    <definedName name="teste">#REF!</definedName>
    <definedName name="UKPRN" localSheetId="2">'Competition funding - spend'!$N$2</definedName>
    <definedName name="UKPRN">'Formula funding'!$N$2</definedName>
    <definedName name="Val_datacol">Validation_READ!$A$13</definedName>
    <definedName name="Val_rowtags">Validation_READ!$B$4:$B$12</definedName>
    <definedName name="Val_rowvar">Validation_READ!$B$3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7" l="1"/>
  <c r="C33" i="7"/>
  <c r="B33" i="7" a="1"/>
  <c r="B33" i="7" s="1"/>
  <c r="B30" i="7" a="1"/>
  <c r="B30" i="7" s="1"/>
  <c r="E27" i="4"/>
  <c r="E50" i="4"/>
  <c r="E46" i="4"/>
  <c r="E48" i="4"/>
  <c r="E45" i="4"/>
  <c r="D51" i="4" a="1"/>
  <c r="D51" i="4" s="1"/>
  <c r="D50" i="4" a="1"/>
  <c r="D50" i="4" s="1"/>
  <c r="D48" i="4" a="1"/>
  <c r="D48" i="4"/>
  <c r="D47" i="4" a="1"/>
  <c r="D47" i="4" s="1"/>
  <c r="C32" i="7" s="1" a="1"/>
  <c r="C32" i="7" s="1"/>
  <c r="D46" i="4" a="1"/>
  <c r="D46" i="4" s="1"/>
  <c r="B31" i="7" s="1" a="1"/>
  <c r="B31" i="7" s="1"/>
  <c r="D45" i="4" a="1"/>
  <c r="D45" i="4"/>
  <c r="C30" i="7" s="1"/>
  <c r="D40" i="4"/>
  <c r="D37" i="4"/>
  <c r="D34" i="4"/>
  <c r="D31" i="4"/>
  <c r="B25" i="7" s="1" a="1"/>
  <c r="B25" i="7" s="1"/>
  <c r="D29" i="4"/>
  <c r="B24" i="7" s="1" a="1"/>
  <c r="B24" i="7" s="1"/>
  <c r="D27" i="4"/>
  <c r="B22" i="7" s="1" a="1"/>
  <c r="B22" i="7" s="1"/>
  <c r="D16" i="4"/>
  <c r="D15" i="4"/>
  <c r="D12" i="4"/>
  <c r="D11" i="4"/>
  <c r="D10" i="4"/>
  <c r="D5" i="4"/>
  <c r="B11" i="7" s="1" a="1"/>
  <c r="B11" i="7" s="1"/>
  <c r="E5" i="4" l="1"/>
  <c r="E51" i="4"/>
  <c r="B32" i="7" a="1"/>
  <c r="B32" i="7" s="1"/>
  <c r="E47" i="4"/>
  <c r="C31" i="7" a="1"/>
  <c r="C31" i="7" s="1"/>
  <c r="B26" i="7" a="1"/>
  <c r="B26" i="7" s="1"/>
  <c r="B15" i="7" a="1"/>
  <c r="B15" i="7" s="1"/>
  <c r="B28" i="31" l="1"/>
  <c r="B23" i="31"/>
  <c r="B16" i="31"/>
  <c r="B10" i="31"/>
  <c r="B1" i="31"/>
  <c r="B22" i="18" l="1"/>
  <c r="B17" i="18"/>
  <c r="B32" i="1"/>
  <c r="B8" i="2"/>
  <c r="C11" i="7" l="1"/>
  <c r="C9" i="1"/>
  <c r="D22" i="4" l="1"/>
  <c r="E22" i="4" s="1"/>
  <c r="D19" i="4"/>
  <c r="E19" i="4" s="1"/>
  <c r="E34" i="4"/>
  <c r="C25" i="7" s="1" a="1"/>
  <c r="C25" i="7" s="1"/>
  <c r="E31" i="4"/>
  <c r="E37" i="4"/>
  <c r="E15" i="4" l="1"/>
  <c r="B16" i="7" a="1"/>
  <c r="B16" i="7" s="1"/>
  <c r="C26" i="7" a="1"/>
  <c r="C26" i="7" s="1"/>
  <c r="B17" i="7" a="1"/>
  <c r="B17" i="7" s="1"/>
  <c r="C17" i="7" a="1"/>
  <c r="C17" i="7" s="1"/>
  <c r="E40" i="4"/>
  <c r="C22" i="7"/>
  <c r="E12" i="4" l="1"/>
  <c r="E11" i="4"/>
  <c r="E10" i="4"/>
  <c r="E16" i="4" l="1"/>
  <c r="C16" i="7" s="1" a="1"/>
  <c r="C16" i="7" s="1"/>
  <c r="C15" i="7" a="1"/>
  <c r="C15" i="7" s="1"/>
  <c r="A8" i="11"/>
  <c r="A7" i="11"/>
  <c r="A5" i="11" l="1"/>
  <c r="A6" i="11" l="1"/>
  <c r="B1" i="18" l="1"/>
  <c r="A1" i="7"/>
  <c r="A5" i="2"/>
  <c r="D56" i="4"/>
  <c r="D57" i="4"/>
  <c r="E57" i="4" s="1"/>
  <c r="E56" i="4" l="1"/>
  <c r="C37" i="7"/>
  <c r="D7" i="4"/>
  <c r="B13" i="7" s="1" a="1"/>
  <c r="B13" i="7" s="1"/>
  <c r="A6" i="7" s="1"/>
  <c r="E7" i="4" l="1"/>
  <c r="A4" i="11"/>
  <c r="E29" i="4"/>
  <c r="C24" i="7"/>
  <c r="A9" i="11"/>
  <c r="A12" i="11"/>
  <c r="A10" i="11"/>
  <c r="A11" i="11"/>
  <c r="C13" i="7"/>
  <c r="B7" i="2" l="1"/>
  <c r="B9" i="2" s="1"/>
  <c r="A6" i="2" l="1"/>
  <c r="B1" i="1" l="1"/>
  <c r="A1" i="6"/>
  <c r="A11" i="2" l="1"/>
  <c r="B4" i="1" l="1"/>
  <c r="B5" i="31" s="1"/>
  <c r="B4" i="18" l="1"/>
  <c r="A4" i="6"/>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tc={D2DEB1B9-B57C-4BE3-B9D5-74C94F10A57A}</author>
  </authors>
  <commentList>
    <comment ref="G3" authorId="0" shapeId="0" xr:uid="{D2DEB1B9-B57C-4BE3-B9D5-74C94F10A57A}">
      <text>
        <t>[Threaded comment]
Your version of Excel allows you to read this threaded comment; however, any edits to it will get removed if the file is opened in a newer version of Excel. Learn more: https://go.microsoft.com/fwlink/?linkid=870924
Comment:
    Change to 23</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<sst xmlns="http://schemas.openxmlformats.org/spreadsheetml/2006/main" count="597" uniqueCount="277">
  <si>
    <t>Monitoring of capital funding allocated in the financial year 2024-25</t>
  </si>
  <si>
    <t>1 April 2024 to 31 March 2025</t>
  </si>
  <si>
    <t>Submission and signoff deadline: Wednesday 16 April 2025</t>
  </si>
  <si>
    <t>Your provider's OfS formula capital grant paid in financial year 2024-25:</t>
  </si>
  <si>
    <t xml:space="preserve">Your provider's capital funding from bidding competition paid in financial year 2024-25: </t>
  </si>
  <si>
    <t xml:space="preserve">Your provider's total OfS capital grant paid in financial year 2024-25: </t>
  </si>
  <si>
    <t>Notes about the monitoring</t>
  </si>
  <si>
    <t>To be completed for capital funding provided by the OfS in the financial year 2024-25. The information is required from providers that either:</t>
  </si>
  <si>
    <t>A. received formula capital funding in the financial year 2024-25. These specific allocations were published in July 2024 - https://www.officeforstudents.org.uk/publications/formula-capital-funding-2024-allocations/</t>
  </si>
  <si>
    <t>B. submitted a successful bid for capital funding for the financial years 2022-23 to 2024-25, and for which funding was received in the financial year 2024-25.</t>
  </si>
  <si>
    <t xml:space="preserve">This capital funding monitoring return 2024-25 must be authorised by the accountable officer of the provider, on behalf of the provider. </t>
  </si>
  <si>
    <t>Template notes</t>
  </si>
  <si>
    <t>1. The 'Formula funding' worksheet is only displayed for providers that received a formula allocation.</t>
  </si>
  <si>
    <t>2. The 'Competition funding' worksheets are only displayed for providers that submitted a successful bid for capital funding and received the funding in this financial year.</t>
  </si>
  <si>
    <t>3. Cells that you can complete are white; blue cells are auto-populated.</t>
  </si>
  <si>
    <t>4. If you are being asked to report on expenditure and there is none then please enter 0.</t>
  </si>
  <si>
    <t>5. Please do not copy and paste cells within this workbook as this can corrupt and overwrite the validation checks.</t>
  </si>
  <si>
    <t xml:space="preserve">6. Worksheets contain information critical to accurate loading of the data; it is essential that this is preserved. </t>
  </si>
  <si>
    <t xml:space="preserve">7. We will refuse to accept any workbooks which have been unprotected as we cannot be certain of our ability to correctly load the data from such workbooks into our database. 
</t>
  </si>
  <si>
    <t>8. We are aware that certain software packages remove the saved passwords; please let us know if you think you may have removed the password in error in this way.</t>
  </si>
  <si>
    <r>
      <rPr>
        <sz val="11"/>
        <rFont val="Arial"/>
        <family val="2"/>
      </rPr>
      <t xml:space="preserve">If you require any assistance with your capital funding monitoring return 2024-25, please email </t>
    </r>
    <r>
      <rPr>
        <u/>
        <sz val="11"/>
        <color theme="10"/>
        <rFont val="Arial"/>
        <family val="2"/>
      </rPr>
      <t>capitalgrant@officeforstudents.org.uk.</t>
    </r>
  </si>
  <si>
    <t>Assurance over formula capital funding for financial year 2024-25</t>
  </si>
  <si>
    <t>UKPRN:</t>
  </si>
  <si>
    <t>Provider:</t>
  </si>
  <si>
    <t>Table F1: OfS formula capital funding total expenditure</t>
  </si>
  <si>
    <t>Variable</t>
  </si>
  <si>
    <t>OfS formula capital grant for 2024-25</t>
  </si>
  <si>
    <t>Allocation</t>
  </si>
  <si>
    <t>OfS formula capital funding spent by 31 March 2025</t>
  </si>
  <si>
    <t>Spent</t>
  </si>
  <si>
    <t>OfS formula capital funding not spent by 31 March 2025</t>
  </si>
  <si>
    <t>Unspent</t>
  </si>
  <si>
    <t>Amount</t>
  </si>
  <si>
    <t>Table F2: Confirmation of funding spent</t>
  </si>
  <si>
    <r>
      <t xml:space="preserve">Which of the following areas did the funding focus upon? Please enter a total amount for each type of expenditure, as appropriate. If you include a value in 'other' please use the textbox below to provide more details on how these funds were spent.
</t>
    </r>
    <r>
      <rPr>
        <sz val="11"/>
        <color rgb="FF002060"/>
        <rFont val="Arial"/>
        <family val="2"/>
      </rPr>
      <t>(Word limit = 500)</t>
    </r>
  </si>
  <si>
    <t>New buildings</t>
  </si>
  <si>
    <t>Refurbishment</t>
  </si>
  <si>
    <t>Equipment (IT)</t>
  </si>
  <si>
    <t>Equipment (specialist facilities)</t>
  </si>
  <si>
    <t>Equipment (other)</t>
  </si>
  <si>
    <t>Other</t>
  </si>
  <si>
    <t>Total</t>
  </si>
  <si>
    <t>F2Com</t>
  </si>
  <si>
    <t>500 words remaining</t>
  </si>
  <si>
    <t>Table F3: Funding not spent commentary</t>
  </si>
  <si>
    <r>
      <t xml:space="preserve">If there is OfS formula capital funding received that is not spent, provide an explanation of why.
</t>
    </r>
    <r>
      <rPr>
        <sz val="11"/>
        <color rgb="FF002060"/>
        <rFont val="Arial"/>
        <family val="2"/>
      </rPr>
      <t>(Word limit = 1,000)</t>
    </r>
  </si>
  <si>
    <t>F3Com</t>
  </si>
  <si>
    <t>Description</t>
  </si>
  <si>
    <t>Assurance over bidding competition capital funding for financial year 2024-25</t>
  </si>
  <si>
    <t>Table B1: OfS bidding competition capital funding total expenditure</t>
  </si>
  <si>
    <t>OfS bidding competition capital grant for 2024-25</t>
  </si>
  <si>
    <t>OfS bidding competition capital funding spent by 31 March 2025</t>
  </si>
  <si>
    <t>OfS bidding competition capital funding not spent by 31 March 2025</t>
  </si>
  <si>
    <t>Table B2: Confirmation of funding spent</t>
  </si>
  <si>
    <r>
      <t xml:space="preserve">Provide a brief commentary to confirm that the bidding competition funding awarded has been used for the purposes intended and outline the impact it has had so far.
</t>
    </r>
    <r>
      <rPr>
        <sz val="11"/>
        <color rgb="FF002060"/>
        <rFont val="Arial"/>
        <family val="2"/>
      </rPr>
      <t>(Word limit = 500)</t>
    </r>
  </si>
  <si>
    <t xml:space="preserve">Please set out the initial benefits and impacts of your project and the completed capital works for: 
• Students. 
• Teaching activities including flexible provision, technical provision at Levels 4 and 5, and degree apprenticeships. 
• Skills needs. 
• The local and regional economy and employers. 
You do not need to provide information against all of these areas – please focus on the relevant ones for your project. </t>
  </si>
  <si>
    <t>B2Com</t>
  </si>
  <si>
    <t>Table B3: Funding not spent commentary</t>
  </si>
  <si>
    <r>
      <t xml:space="preserve">If there is OfS bidding competition capital funding received that is not spent, provide an explanation of why. You should include here an explanation of any final funds which are due to be paid in April 2025, for costs incurred up to 31 March 2025.
</t>
    </r>
    <r>
      <rPr>
        <sz val="11"/>
        <color rgb="FF002060"/>
        <rFont val="Arial"/>
        <family val="2"/>
      </rPr>
      <t>(Word limit = 500)</t>
    </r>
  </si>
  <si>
    <t>B3Com</t>
  </si>
  <si>
    <t>Milestones</t>
  </si>
  <si>
    <t>RiskLevel</t>
  </si>
  <si>
    <t>Risk</t>
  </si>
  <si>
    <t>Probability</t>
  </si>
  <si>
    <t>Actions</t>
  </si>
  <si>
    <t>Completion</t>
  </si>
  <si>
    <t>Status</t>
  </si>
  <si>
    <t>ROWNUM</t>
  </si>
  <si>
    <t>The purpose of these questions is to help us understand how the funding spent and the value of the overall investment for the sector</t>
  </si>
  <si>
    <t>Table O1: Confirmation of project end date</t>
  </si>
  <si>
    <r>
      <rPr>
        <sz val="11"/>
        <color rgb="FF002060"/>
        <rFont val="Arial"/>
        <family val="2"/>
      </rPr>
      <t>Is your capital project now complete or are there any works continuing beyond March 2025? If this is a longer term project - when is the project due to finish and open for use by students?</t>
    </r>
    <r>
      <rPr>
        <b/>
        <sz val="11"/>
        <color rgb="FF002060"/>
        <rFont val="Arial"/>
        <family val="2"/>
      </rPr>
      <t xml:space="preserve"> We may also contact you after this monitoring return to check progress in line with the key milestones.
</t>
    </r>
    <r>
      <rPr>
        <sz val="11"/>
        <color rgb="FF002060"/>
        <rFont val="Arial"/>
        <family val="2"/>
      </rPr>
      <t>(Word limit = 500)</t>
    </r>
  </si>
  <si>
    <t>Table O2: Project adaptations commentary</t>
  </si>
  <si>
    <r>
      <t xml:space="preserve">If the project has been significantly adapted since the original bid was submitted to us in 2022, please select the option that best applies and advise of the main changes.
</t>
    </r>
    <r>
      <rPr>
        <sz val="11"/>
        <color rgb="FF002060"/>
        <rFont val="Arial"/>
        <family val="2"/>
      </rPr>
      <t>(Word limit = 500)</t>
    </r>
  </si>
  <si>
    <t>Yes</t>
  </si>
  <si>
    <t>Table O3: Final project progress commentary</t>
  </si>
  <si>
    <r>
      <t xml:space="preserve">Did the project experience any significant delays? If so use the text box below to detail the main contributing factors and how these have been overcome.
</t>
    </r>
    <r>
      <rPr>
        <sz val="11"/>
        <color theme="8" tint="-0.499984740745262"/>
        <rFont val="Arial"/>
        <family val="2"/>
      </rPr>
      <t>(Word limit = 500)</t>
    </r>
  </si>
  <si>
    <t>No</t>
  </si>
  <si>
    <t>Table O4: Environmental sustainability</t>
  </si>
  <si>
    <r>
      <t xml:space="preserve">We are seeking assurance that providers have considered environmental sustainability as part of their project and the capital works undertaken. Please set out the actions you have taken to address environmental sustainability and reduction of energy usage.
</t>
    </r>
    <r>
      <rPr>
        <sz val="11"/>
        <color theme="8" tint="-0.499984740745262"/>
        <rFont val="Arial"/>
        <family val="2"/>
      </rPr>
      <t>(Word limit = 500)</t>
    </r>
  </si>
  <si>
    <t>B4Com</t>
  </si>
  <si>
    <t>Accountable officer</t>
  </si>
  <si>
    <t>I confirm that the information provided in this workbook is accurate and correctly reports expenditure of OfS capital grants in the period 1 April 2024 to 31 March 2025 in accordance with the guidance set out in ‘Monitoring of capital funding allocated in the financial year 2024-25: Guidance for higher education providers’. This return does not include:
• Any capital expenditure that has already been attributed to OfS capital funding allocations for previous years (for example, because it was contractually committed in an earlier year, even if the payment of the contracted sum falls within the period 1 April 2024 to 31 March 2025). 
• Any capital expenditure that the provider has attributed or will attribute to capital grants from any other UK public source. 
I understand that the OfS will seek to recover any capital funding for financial year 2024-25 that has not been spent by 31 March 2025 in accordance with the terms and conditions placed on this funding. 
If the accountable officer details are incorrect, please contact capitalgrant@officeforstudents.org.uk</t>
  </si>
  <si>
    <t>Name</t>
  </si>
  <si>
    <t>Email</t>
  </si>
  <si>
    <t>Field</t>
  </si>
  <si>
    <t>Return has been checked by the accountable officer</t>
  </si>
  <si>
    <t>AOChecked</t>
  </si>
  <si>
    <t>Date (dd/mm/yyyy)</t>
  </si>
  <si>
    <t>Date</t>
  </si>
  <si>
    <t>Table</t>
  </si>
  <si>
    <t>Sign off</t>
  </si>
  <si>
    <t>&lt;- This is blank</t>
  </si>
  <si>
    <t>Validation and credibility table</t>
  </si>
  <si>
    <t>Note: You can click on the Table names to go back to relevant tables.</t>
  </si>
  <si>
    <t>Formula allocation</t>
  </si>
  <si>
    <t>Credibility Check</t>
  </si>
  <si>
    <t>Table F1</t>
  </si>
  <si>
    <t>Validation Check</t>
  </si>
  <si>
    <t>Table F2</t>
  </si>
  <si>
    <t>Spending categories</t>
  </si>
  <si>
    <t>Funding commentary</t>
  </si>
  <si>
    <t>Table F3</t>
  </si>
  <si>
    <t>Table B1</t>
  </si>
  <si>
    <t>Table B2</t>
  </si>
  <si>
    <t>Table B3</t>
  </si>
  <si>
    <t>Signoff</t>
  </si>
  <si>
    <t>Signoff has been completed</t>
  </si>
  <si>
    <t>#</t>
  </si>
  <si>
    <t>Flag</t>
  </si>
  <si>
    <t>Error prompt</t>
  </si>
  <si>
    <t>Credibility</t>
  </si>
  <si>
    <t>F1</t>
  </si>
  <si>
    <t>Table completion</t>
  </si>
  <si>
    <t>Validation</t>
  </si>
  <si>
    <t>Spending &gt; Allocation</t>
  </si>
  <si>
    <t>If there is funding spent</t>
  </si>
  <si>
    <t>F2</t>
  </si>
  <si>
    <t>No categories assigned</t>
  </si>
  <si>
    <t>Categories all filled in</t>
  </si>
  <si>
    <t>Commentary missing</t>
  </si>
  <si>
    <t>If there is no funding spent</t>
  </si>
  <si>
    <t>Categories should be left empty</t>
  </si>
  <si>
    <t>Commentary entered but missing expenses</t>
  </si>
  <si>
    <t>If there is funding left</t>
  </si>
  <si>
    <t>F3</t>
  </si>
  <si>
    <t>If there is no funding left</t>
  </si>
  <si>
    <t>B1</t>
  </si>
  <si>
    <t>B2</t>
  </si>
  <si>
    <t>B3</t>
  </si>
  <si>
    <t>AO Signature</t>
  </si>
  <si>
    <t>Sign date</t>
  </si>
  <si>
    <t>To be hidden</t>
  </si>
  <si>
    <t>Validation read in</t>
  </si>
  <si>
    <t>Number</t>
  </si>
  <si>
    <t>Message</t>
  </si>
  <si>
    <t>Version:</t>
  </si>
  <si>
    <t>Date format:</t>
  </si>
  <si>
    <t>dd/MM/yyyy</t>
  </si>
  <si>
    <t>Table Section</t>
  </si>
  <si>
    <t>Table count</t>
  </si>
  <si>
    <t>Validation section</t>
  </si>
  <si>
    <t>Count</t>
  </si>
  <si>
    <t>Error Sheet section</t>
  </si>
  <si>
    <t>Error sheet:</t>
  </si>
  <si>
    <t>Print Section</t>
  </si>
  <si>
    <t>Pre-process section</t>
  </si>
  <si>
    <t>Tables</t>
  </si>
  <si>
    <t>Do Load</t>
  </si>
  <si>
    <t>Do recreate</t>
  </si>
  <si>
    <t>Do create</t>
  </si>
  <si>
    <t>Number of statements</t>
  </si>
  <si>
    <t>Type</t>
  </si>
  <si>
    <t>Syntax</t>
  </si>
  <si>
    <t>Starting column</t>
  </si>
  <si>
    <t>Number of Statements</t>
  </si>
  <si>
    <t>Copies</t>
  </si>
  <si>
    <t>Ranges</t>
  </si>
  <si>
    <t>Orientations</t>
  </si>
  <si>
    <t>FormulaCat_</t>
  </si>
  <si>
    <t>Cell highlight template</t>
  </si>
  <si>
    <t>FormulaCom_</t>
  </si>
  <si>
    <t>FormulaExp_</t>
  </si>
  <si>
    <t>BidCom_</t>
  </si>
  <si>
    <t>BidRisk_</t>
  </si>
  <si>
    <t>BidExp_</t>
  </si>
  <si>
    <t>SignOff_</t>
  </si>
  <si>
    <t>Validation_</t>
  </si>
  <si>
    <t>Table Settings</t>
  </si>
  <si>
    <t>Page Settings</t>
  </si>
  <si>
    <t xml:space="preserve">Additional info section </t>
  </si>
  <si>
    <t>Tag table</t>
  </si>
  <si>
    <t>Page name</t>
  </si>
  <si>
    <t>Null value</t>
  </si>
  <si>
    <t>Page variable value</t>
  </si>
  <si>
    <t>Range</t>
  </si>
  <si>
    <t>Data cleaning</t>
  </si>
  <si>
    <t>Column tags</t>
  </si>
  <si>
    <t>DIRECT</t>
  </si>
  <si>
    <t>UKPRN</t>
  </si>
  <si>
    <t>%V</t>
  </si>
  <si>
    <t>SQL table name</t>
  </si>
  <si>
    <t>tcmon22.dbo.formula_commentaries</t>
  </si>
  <si>
    <t>Load column tags</t>
  </si>
  <si>
    <t>SQL</t>
  </si>
  <si>
    <t>PROVIDER</t>
  </si>
  <si>
    <t>select ITEMNAME from tcmon22.dbo.control where UKPRN='%V'</t>
  </si>
  <si>
    <t>Paging variable</t>
  </si>
  <si>
    <t>Column variables</t>
  </si>
  <si>
    <t>SQLO</t>
  </si>
  <si>
    <t>AllocationF</t>
  </si>
  <si>
    <t>select tcalloc_formula from tcmon22.dbo.tc_alloc where UKPRN='%V'</t>
  </si>
  <si>
    <t>Number of pages</t>
  </si>
  <si>
    <t>Data variables</t>
  </si>
  <si>
    <t>FCom_datacols1</t>
  </si>
  <si>
    <t>HideSheetF</t>
  </si>
  <si>
    <t>select case when tcalloc_formula &gt; 0 then 'No' else 'Yes' end from tcmon22.dbo.tc_alloc where ukprn = '%V'</t>
  </si>
  <si>
    <t>Append records</t>
  </si>
  <si>
    <t>Row tags</t>
  </si>
  <si>
    <t>FCom_rowtags1, FCom_rowtags2</t>
  </si>
  <si>
    <t>Load row tags</t>
  </si>
  <si>
    <t xml:space="preserve">Row variables </t>
  </si>
  <si>
    <t>Fcom_rowvars</t>
  </si>
  <si>
    <t xml:space="preserve">Hide row flags </t>
  </si>
  <si>
    <t>Number of decimals</t>
  </si>
  <si>
    <t>Hide column flags</t>
  </si>
  <si>
    <t>Starting row</t>
  </si>
  <si>
    <t>Last row</t>
  </si>
  <si>
    <t>Hide sheet</t>
  </si>
  <si>
    <t>HidesheetF</t>
  </si>
  <si>
    <t>tcmon22.dbo.formula_categories</t>
  </si>
  <si>
    <t>F2cat_datacols</t>
  </si>
  <si>
    <t>F2cat_rowtags</t>
  </si>
  <si>
    <t>F2cat_rowvars</t>
  </si>
  <si>
    <t>tcmon22.dbo.formula_expenditure</t>
  </si>
  <si>
    <t>F1_datacols</t>
  </si>
  <si>
    <t>F1_rowtags</t>
  </si>
  <si>
    <t>F1_rowvars</t>
  </si>
  <si>
    <t>Bidding competition allocation</t>
  </si>
  <si>
    <t>AllocationB</t>
  </si>
  <si>
    <t>select tcalloc_bid from tcmon22.dbo.tc_alloc where UKPRN='%V'</t>
  </si>
  <si>
    <t>TCMON22.dbo.bid_commentaries</t>
  </si>
  <si>
    <t>HideSheetB</t>
  </si>
  <si>
    <t>select case when tcalloc_bid &gt; 0 then 'No' else 'Yes' end from tcmon22.dbo.tc_alloc where ukprn = '%V'</t>
  </si>
  <si>
    <t>BCom_datacols1</t>
  </si>
  <si>
    <t>BCom_rowtags1, BCom_rowtags2, BCom_rowtags3</t>
  </si>
  <si>
    <t>BCom_rowvars</t>
  </si>
  <si>
    <t>HidesheetB</t>
  </si>
  <si>
    <t>TCMON22.dbo.bid_risk</t>
  </si>
  <si>
    <t>BRisk_datacols</t>
  </si>
  <si>
    <t>BRisk_rowtags</t>
  </si>
  <si>
    <t>BRisk_RowNum</t>
  </si>
  <si>
    <t>HideRow1, HideRow2</t>
  </si>
  <si>
    <t>tcmon22.dbo.bid_expenditure</t>
  </si>
  <si>
    <t>B1_datacols</t>
  </si>
  <si>
    <t>B1_rowtags</t>
  </si>
  <si>
    <t>B1_rowvars</t>
  </si>
  <si>
    <t>SignOff_coltags</t>
  </si>
  <si>
    <t>AOName</t>
  </si>
  <si>
    <t>select NAME from tcmon22.dbo.contacts_ao where UKPRN='%V'</t>
  </si>
  <si>
    <t>tcmon22.dbo.signoff</t>
  </si>
  <si>
    <t>AOEMail</t>
  </si>
  <si>
    <t>select EMAIL from tcmon22.dbo.contacts_ao where UKPRN='%V'</t>
  </si>
  <si>
    <t>SignOff_colvars</t>
  </si>
  <si>
    <t>SignOff_datacols</t>
  </si>
  <si>
    <t>SignOff_rowtags</t>
  </si>
  <si>
    <t>SignOff_rowvars</t>
  </si>
  <si>
    <t>Validation_READ</t>
  </si>
  <si>
    <t>tcmon22.dbo.validation</t>
  </si>
  <si>
    <t>Val_datacol</t>
  </si>
  <si>
    <t>Val_rowtags</t>
  </si>
  <si>
    <t>Val_rowvar</t>
  </si>
  <si>
    <t>Assurance over teaching capital funding for financial year 2024-25</t>
  </si>
  <si>
    <t>Formula funding</t>
  </si>
  <si>
    <t>Competition funding - spend (If applicable)</t>
  </si>
  <si>
    <t>Table O1</t>
  </si>
  <si>
    <t>Table O2</t>
  </si>
  <si>
    <t>Table O3</t>
  </si>
  <si>
    <t>Table O4</t>
  </si>
  <si>
    <t>Competition Funding - spend</t>
  </si>
  <si>
    <t>Competition Funding - outcomes</t>
  </si>
  <si>
    <t>Dropdown option not selected</t>
  </si>
  <si>
    <t>O1</t>
  </si>
  <si>
    <t>O2</t>
  </si>
  <si>
    <t>O3</t>
  </si>
  <si>
    <t>O4</t>
  </si>
  <si>
    <t>Competition funding - outcomes (If applicable)</t>
  </si>
  <si>
    <t>Value</t>
  </si>
  <si>
    <t>F2Cat1</t>
  </si>
  <si>
    <t>F2Cat2</t>
  </si>
  <si>
    <t>F2Cat3</t>
  </si>
  <si>
    <t>F2Cat4</t>
  </si>
  <si>
    <t>F2Cat5</t>
  </si>
  <si>
    <t>F2Cat6</t>
  </si>
  <si>
    <t>F2Cat7</t>
  </si>
  <si>
    <t> </t>
  </si>
  <si>
    <t>\</t>
  </si>
  <si>
    <t>Please refer to 'Monitoring of capital funding allocated in the financial year 2024-25: Guidance for higher education providers' (OfS 2025.16) for more details on the information required in the free text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</si>
</sst>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_(&quot;£&quot;* \(#,##0\);_(&quot;£&quot;* 0_);_(@_)"/>
    <numFmt numFmtId="165" formatCode="[$£-809]#,##0"/>
    <numFmt numFmtId="166" formatCode="dd/mm/yyyy;@"/>
    <numFmt numFmtId="167" formatCode="_-* #,##0_-;\-* #,##0_-;_-* &quot;-&quot;??_-;_-@_-"/>
  </numFmts>
  <fonts count="43" x14ac:knownFonts="1">
    <font>
      <sz val="11"/>
      <color theme="1"/>
      <name val="Calibri"/>
      <family val="2"/>
      <scheme val="minor"/>
    </font>
    <font>
      <sz val="11"/>
      <color theme="1"/>
      <name val="Arial"/>
      <family val="2"/>
    </font>
    <font>
      <b/>
      <sz val="18"/>
      <color rgb="FF002060"/>
      <name val="Arial"/>
      <family val="2"/>
    </font>
    <font>
      <b/>
      <sz val="14"/>
      <color rgb="FF002060"/>
      <name val="Arial"/>
      <family val="2"/>
    </font>
    <font>
      <b/>
      <sz val="14"/>
      <color rgb="FF002554"/>
      <name val="Arial"/>
      <family val="2"/>
    </font>
    <font>
      <b/>
      <sz val="11"/>
      <color theme="1"/>
      <name val="Arial"/>
      <family val="2"/>
    </font>
    <font>
      <sz val="11"/>
      <color rgb="FF002060"/>
      <name val="Arial"/>
      <family val="2"/>
    </font>
    <font>
      <b/>
      <sz val="11"/>
      <color rgb="FF002060"/>
      <name val="Arial"/>
      <family val="2"/>
    </font>
    <font>
      <b/>
      <sz val="12"/>
      <color rgb="FF002060"/>
      <name val="Arial"/>
      <family val="2"/>
    </font>
    <font>
      <i/>
      <sz val="11"/>
      <color theme="1"/>
      <name val="Arial"/>
      <family val="2"/>
    </font>
    <font>
      <sz val="11"/>
      <name val="Calibri"/>
      <family val="2"/>
    </font>
    <font>
      <b/>
      <sz val="11"/>
      <color indexed="9"/>
      <name val="Calibri"/>
      <family val="2"/>
    </font>
    <font>
      <sz val="11"/>
      <name val="Calibri"/>
      <family val="2"/>
      <scheme val="minor"/>
    </font>
    <font>
      <sz val="11"/>
      <color indexed="9"/>
      <name val="Calibri"/>
      <family val="2"/>
    </font>
    <font>
      <b/>
      <sz val="11"/>
      <color indexed="9"/>
      <name val="Calibri"/>
      <family val="2"/>
      <scheme val="minor"/>
    </font>
    <font>
      <sz val="11"/>
      <color indexed="9"/>
      <name val="Calibri"/>
      <family val="2"/>
      <scheme val="minor"/>
    </font>
    <font>
      <b/>
      <sz val="11"/>
      <name val="Calibri"/>
      <family val="2"/>
    </font>
    <font>
      <b/>
      <sz val="11"/>
      <color indexed="8"/>
      <name val="Calibri"/>
      <family val="2"/>
      <scheme val="minor"/>
    </font>
    <font>
      <b/>
      <sz val="11"/>
      <name val="Calibri"/>
      <family val="2"/>
      <scheme val="minor"/>
    </font>
    <font>
      <sz val="10"/>
      <name val="Arial"/>
      <family val="2"/>
    </font>
    <font>
      <b/>
      <sz val="11"/>
      <color rgb="FF000000"/>
      <name val="Calibri"/>
      <family val="2"/>
    </font>
    <font>
      <u/>
      <sz val="11"/>
      <color theme="10"/>
      <name val="Calibri"/>
      <family val="2"/>
      <scheme val="minor"/>
    </font>
    <font>
      <sz val="11"/>
      <name val="Arial"/>
      <family val="2"/>
    </font>
    <font>
      <sz val="11"/>
      <color theme="0"/>
      <name val="Calibri"/>
      <family val="2"/>
      <scheme val="minor"/>
    </font>
    <font>
      <u/>
      <sz val="11"/>
      <color theme="10"/>
      <name val="Arial"/>
      <family val="2"/>
    </font>
    <font>
      <sz val="8"/>
      <name val="Calibri"/>
      <family val="2"/>
      <scheme val="minor"/>
    </font>
    <font>
      <sz val="11"/>
      <color theme="1"/>
      <name val="Calibri"/>
      <family val="2"/>
      <scheme val="minor"/>
    </font>
    <font>
      <u/>
      <sz val="11"/>
      <name val="Arial"/>
      <family val="2"/>
    </font>
    <font>
      <b/>
      <sz val="11"/>
      <color theme="8" tint="-0.499984740745262"/>
      <name val="Arial"/>
      <family val="2"/>
    </font>
    <font>
      <b/>
      <sz val="10"/>
      <color theme="1"/>
      <name val="Arial"/>
      <family val="2"/>
    </font>
    <font>
      <sz val="10"/>
      <color theme="1"/>
      <name val="Arial"/>
      <family val="2"/>
    </font>
    <font>
      <sz val="11"/>
      <color rgb="FFFF0000"/>
      <name val="Arial"/>
      <family val="2"/>
    </font>
    <font>
      <b/>
      <i/>
      <sz val="11"/>
      <color theme="1"/>
      <name val="Arial"/>
      <family val="2"/>
    </font>
    <font>
      <sz val="5"/>
      <color theme="1"/>
      <name val="Arial"/>
      <family val="2"/>
    </font>
    <font>
      <u/>
      <sz val="11"/>
      <color theme="1"/>
      <name val="Arial"/>
      <family val="2"/>
    </font>
    <font>
      <sz val="14"/>
      <color theme="1"/>
      <name val="Arial"/>
      <family val="2"/>
    </font>
    <font>
      <sz val="12"/>
      <color theme="1"/>
      <name val="Arial"/>
      <family val="2"/>
    </font>
    <font>
      <sz val="12"/>
      <color rgb="FF002060"/>
      <name val="Arial"/>
      <family val="2"/>
    </font>
    <font>
      <sz val="11"/>
      <color theme="8" tint="-0.499984740745262"/>
      <name val="Arial"/>
      <family val="2"/>
    </font>
    <font>
      <sz val="11"/>
      <name val="Arial"/>
      <family val="2"/>
    </font>
    <font>
      <sz val="11"/>
      <color theme="1"/>
      <name val="Arial"/>
      <family val="2"/>
    </font>
    <font>
      <sz val="11"/>
      <color rgb="FF000000"/>
      <name val="Arial"/>
      <family val="2"/>
    </font>
    <font>
      <sz val="11"/>
      <color rgb="FF000000"/>
      <name val="Arial"/>
      <family val="2"/>
    </font>
  </fonts>
  <fills count="3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indexed="20"/>
        <bgColor indexed="64"/>
      </patternFill>
    </fill>
    <fill>
      <patternFill patternType="solid">
        <fgColor rgb="FF0070C0"/>
        <bgColor indexed="64"/>
      </patternFill>
    </fill>
    <fill>
      <patternFill patternType="solid">
        <fgColor indexed="14"/>
        <bgColor indexed="64"/>
      </patternFill>
    </fill>
    <fill>
      <patternFill patternType="solid">
        <fgColor indexed="17"/>
        <bgColor indexed="64"/>
      </patternFill>
    </fill>
    <fill>
      <patternFill patternType="solid">
        <fgColor theme="9" tint="-0.249977111117893"/>
        <bgColor indexed="64"/>
      </patternFill>
    </fill>
    <fill>
      <patternFill patternType="solid">
        <fgColor indexed="46"/>
        <bgColor indexed="64"/>
      </patternFill>
    </fill>
    <fill>
      <patternFill patternType="solid">
        <fgColor indexed="15"/>
        <bgColor indexed="64"/>
      </patternFill>
    </fill>
    <fill>
      <patternFill patternType="solid">
        <fgColor indexed="45"/>
        <bgColor indexed="64"/>
      </patternFill>
    </fill>
    <fill>
      <patternFill patternType="solid">
        <fgColor indexed="11"/>
        <bgColor indexed="64"/>
      </patternFill>
    </fill>
    <fill>
      <patternFill patternType="solid">
        <fgColor rgb="FFFFC000"/>
        <bgColor indexed="64"/>
      </patternFill>
    </fill>
    <fill>
      <patternFill patternType="solid">
        <fgColor rgb="FF66FFFF"/>
        <bgColor indexed="64"/>
      </patternFill>
    </fill>
    <fill>
      <patternFill patternType="solid">
        <fgColor rgb="FF8497B0"/>
        <bgColor rgb="FF000000"/>
      </patternFill>
    </fill>
    <fill>
      <patternFill patternType="solid">
        <fgColor rgb="FF7B7B7B"/>
        <bgColor rgb="FF000000"/>
      </patternFill>
    </fill>
    <fill>
      <patternFill patternType="solid">
        <fgColor rgb="FF4472C4"/>
        <bgColor rgb="FF000000"/>
      </patternFill>
    </fill>
    <fill>
      <patternFill patternType="solid">
        <fgColor rgb="FFD6DCE4"/>
        <bgColor rgb="FF000000"/>
      </patternFill>
    </fill>
    <fill>
      <patternFill patternType="solid">
        <fgColor rgb="FFDBDBDB"/>
        <bgColor rgb="FF000000"/>
      </patternFill>
    </fill>
    <fill>
      <patternFill patternType="solid">
        <fgColor rgb="FFB4C6E7"/>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00B0F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rgb="FF000000"/>
      </patternFill>
    </fill>
    <fill>
      <patternFill patternType="solid">
        <fgColor rgb="FF00B0F0"/>
        <bgColor rgb="FF000000"/>
      </patternFill>
    </fill>
    <fill>
      <patternFill patternType="solid">
        <fgColor rgb="FFF8CBAD"/>
        <bgColor rgb="FF000000"/>
      </patternFill>
    </fill>
    <fill>
      <patternFill patternType="solid">
        <fgColor rgb="FFFFD966"/>
        <bgColor rgb="FF000000"/>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ck">
        <color indexed="64"/>
      </bottom>
      <diagonal/>
    </border>
    <border>
      <left/>
      <right/>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ck">
        <color indexed="64"/>
      </top>
      <bottom/>
      <diagonal/>
    </border>
    <border>
      <left style="medium">
        <color indexed="64"/>
      </left>
      <right style="thin">
        <color indexed="64"/>
      </right>
      <top/>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ck">
        <color indexed="64"/>
      </top>
      <bottom/>
      <diagonal/>
    </border>
    <border>
      <left/>
      <right style="medium">
        <color indexed="64"/>
      </right>
      <top/>
      <bottom style="dashed">
        <color indexed="64"/>
      </bottom>
      <diagonal/>
    </border>
    <border>
      <left/>
      <right style="medium">
        <color indexed="64"/>
      </right>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19" fillId="0" borderId="0"/>
    <xf numFmtId="165" fontId="19" fillId="0" borderId="0"/>
    <xf numFmtId="0" fontId="21" fillId="0" borderId="0" applyNumberFormat="0" applyFill="0" applyBorder="0" applyAlignment="0" applyProtection="0"/>
    <xf numFmtId="43" fontId="26" fillId="0" borderId="0" applyFont="0" applyFill="0" applyBorder="0" applyAlignment="0" applyProtection="0"/>
  </cellStyleXfs>
  <cellXfs count="282">
    <xf numFmtId="0" fontId="0" fillId="0" borderId="0" xfId="0"/>
    <xf numFmtId="0" fontId="1" fillId="2" borderId="0" xfId="0" applyFont="1" applyFill="1"/>
    <xf numFmtId="0" fontId="4" fillId="2" borderId="0" xfId="0" applyFont="1" applyFill="1" applyAlignment="1">
      <alignment vertical="center"/>
    </xf>
    <xf numFmtId="0" fontId="3" fillId="2" borderId="0" xfId="0" applyFont="1" applyFill="1" applyAlignment="1">
      <alignment horizontal="left"/>
    </xf>
    <xf numFmtId="0" fontId="1" fillId="2" borderId="0" xfId="0" applyFont="1" applyFill="1" applyAlignment="1">
      <alignment horizontal="right"/>
    </xf>
    <xf numFmtId="0" fontId="1" fillId="3" borderId="0" xfId="0" applyFont="1" applyFill="1"/>
    <xf numFmtId="0" fontId="2" fillId="2" borderId="0" xfId="0" applyFont="1" applyFill="1"/>
    <xf numFmtId="0" fontId="4" fillId="2" borderId="0" xfId="0" applyFont="1" applyFill="1" applyAlignment="1">
      <alignment vertical="center" wrapText="1"/>
    </xf>
    <xf numFmtId="0" fontId="3" fillId="2" borderId="0" xfId="0" applyFont="1" applyFill="1"/>
    <xf numFmtId="0" fontId="1" fillId="0" borderId="0" xfId="0" applyFont="1"/>
    <xf numFmtId="0" fontId="1" fillId="3" borderId="8" xfId="0" applyFont="1" applyFill="1" applyBorder="1"/>
    <xf numFmtId="0" fontId="1" fillId="3" borderId="6" xfId="0" applyFont="1" applyFill="1" applyBorder="1"/>
    <xf numFmtId="0" fontId="1" fillId="3" borderId="9" xfId="0" applyFont="1" applyFill="1" applyBorder="1"/>
    <xf numFmtId="0" fontId="1" fillId="3" borderId="11" xfId="0" applyFont="1" applyFill="1" applyBorder="1"/>
    <xf numFmtId="0" fontId="1" fillId="3" borderId="12" xfId="0" applyFont="1" applyFill="1" applyBorder="1"/>
    <xf numFmtId="0" fontId="1" fillId="4" borderId="0" xfId="0" applyFont="1" applyFill="1"/>
    <xf numFmtId="0" fontId="5" fillId="3" borderId="5" xfId="0" applyFont="1" applyFill="1" applyBorder="1"/>
    <xf numFmtId="0" fontId="5" fillId="3" borderId="11" xfId="0" applyFont="1" applyFill="1" applyBorder="1"/>
    <xf numFmtId="0" fontId="5" fillId="3" borderId="6" xfId="0" applyFont="1" applyFill="1" applyBorder="1" applyAlignment="1">
      <alignment wrapText="1"/>
    </xf>
    <xf numFmtId="0" fontId="10" fillId="0" borderId="0" xfId="0" applyFont="1"/>
    <xf numFmtId="0" fontId="10" fillId="0" borderId="0" xfId="0" applyFont="1" applyAlignment="1">
      <alignment horizontal="right"/>
    </xf>
    <xf numFmtId="0" fontId="11" fillId="5" borderId="0" xfId="0" applyFont="1" applyFill="1"/>
    <xf numFmtId="0" fontId="11" fillId="6" borderId="0" xfId="0" applyFont="1" applyFill="1"/>
    <xf numFmtId="0" fontId="11" fillId="7" borderId="0" xfId="0" applyFont="1" applyFill="1"/>
    <xf numFmtId="0" fontId="13" fillId="7" borderId="0" xfId="0" applyFont="1" applyFill="1"/>
    <xf numFmtId="0" fontId="14" fillId="8" borderId="0" xfId="0" applyFont="1" applyFill="1"/>
    <xf numFmtId="0" fontId="15" fillId="8" borderId="0" xfId="0" applyFont="1" applyFill="1"/>
    <xf numFmtId="0" fontId="14" fillId="9" borderId="0" xfId="0" applyFont="1" applyFill="1"/>
    <xf numFmtId="0" fontId="15" fillId="9" borderId="0" xfId="0" applyFont="1" applyFill="1"/>
    <xf numFmtId="0" fontId="16" fillId="10" borderId="0" xfId="0" applyFont="1" applyFill="1"/>
    <xf numFmtId="0" fontId="16" fillId="11" borderId="0" xfId="0" applyFont="1" applyFill="1"/>
    <xf numFmtId="0" fontId="17" fillId="12" borderId="0" xfId="0" applyFont="1" applyFill="1"/>
    <xf numFmtId="0" fontId="12" fillId="12" borderId="0" xfId="0" applyFont="1" applyFill="1"/>
    <xf numFmtId="0" fontId="18" fillId="13" borderId="0" xfId="0" applyFont="1" applyFill="1"/>
    <xf numFmtId="0" fontId="18" fillId="14" borderId="0" xfId="0" applyFont="1" applyFill="1"/>
    <xf numFmtId="0" fontId="12" fillId="10" borderId="0" xfId="0" applyFont="1" applyFill="1"/>
    <xf numFmtId="0" fontId="10" fillId="10" borderId="0" xfId="0" applyFont="1" applyFill="1"/>
    <xf numFmtId="0" fontId="10" fillId="11" borderId="0" xfId="0" applyFont="1" applyFill="1"/>
    <xf numFmtId="0" fontId="19" fillId="11" borderId="0" xfId="0" applyFont="1" applyFill="1"/>
    <xf numFmtId="0" fontId="17" fillId="12" borderId="0" xfId="0" applyFont="1" applyFill="1" applyAlignment="1">
      <alignment vertical="top"/>
    </xf>
    <xf numFmtId="0" fontId="12" fillId="13" borderId="0" xfId="0" applyFont="1" applyFill="1" applyAlignment="1">
      <alignment vertical="top"/>
    </xf>
    <xf numFmtId="0" fontId="0" fillId="13" borderId="0" xfId="0" applyFill="1"/>
    <xf numFmtId="0" fontId="19" fillId="13" borderId="0" xfId="0" applyFont="1" applyFill="1"/>
    <xf numFmtId="0" fontId="12" fillId="14" borderId="0" xfId="0" applyFont="1" applyFill="1" applyAlignment="1">
      <alignment vertical="top"/>
    </xf>
    <xf numFmtId="0" fontId="0" fillId="14" borderId="0" xfId="0" applyFill="1"/>
    <xf numFmtId="0" fontId="19" fillId="14" borderId="0" xfId="0" applyFont="1" applyFill="1"/>
    <xf numFmtId="0" fontId="12" fillId="13" borderId="0" xfId="0" applyFont="1" applyFill="1"/>
    <xf numFmtId="0" fontId="12" fillId="14" borderId="0" xfId="0" applyFont="1" applyFill="1"/>
    <xf numFmtId="0" fontId="0" fillId="12" borderId="0" xfId="0" applyFill="1"/>
    <xf numFmtId="0" fontId="19" fillId="12" borderId="0" xfId="0" applyFont="1" applyFill="1"/>
    <xf numFmtId="0" fontId="12" fillId="0" borderId="0" xfId="0" applyFont="1"/>
    <xf numFmtId="0" fontId="16" fillId="15" borderId="0" xfId="0" applyFont="1" applyFill="1"/>
    <xf numFmtId="0" fontId="19" fillId="15" borderId="0" xfId="0" applyFont="1" applyFill="1"/>
    <xf numFmtId="0" fontId="19" fillId="16" borderId="0" xfId="1" applyFill="1"/>
    <xf numFmtId="0" fontId="20" fillId="17" borderId="0" xfId="1" applyFont="1" applyFill="1"/>
    <xf numFmtId="0" fontId="20" fillId="18" borderId="0" xfId="1" applyFont="1" applyFill="1"/>
    <xf numFmtId="0" fontId="19" fillId="18" borderId="0" xfId="1" applyFill="1"/>
    <xf numFmtId="0" fontId="19" fillId="19" borderId="0" xfId="1" applyFill="1"/>
    <xf numFmtId="0" fontId="19" fillId="20" borderId="0" xfId="1" applyFill="1"/>
    <xf numFmtId="0" fontId="19" fillId="21" borderId="0" xfId="1" applyFill="1"/>
    <xf numFmtId="0" fontId="19" fillId="22" borderId="0" xfId="1" applyFill="1"/>
    <xf numFmtId="165" fontId="12" fillId="22" borderId="0" xfId="2" applyFont="1" applyFill="1" applyAlignment="1">
      <alignment vertical="top"/>
    </xf>
    <xf numFmtId="165" fontId="12" fillId="22" borderId="0" xfId="2" applyFont="1" applyFill="1" applyAlignment="1">
      <alignment vertical="top" wrapText="1"/>
    </xf>
    <xf numFmtId="0" fontId="19" fillId="0" borderId="0" xfId="1"/>
    <xf numFmtId="0" fontId="19" fillId="23" borderId="0" xfId="1" applyFill="1"/>
    <xf numFmtId="0" fontId="19" fillId="23" borderId="0" xfId="1" quotePrefix="1" applyFill="1"/>
    <xf numFmtId="164" fontId="5" fillId="3" borderId="9" xfId="0" applyNumberFormat="1" applyFont="1" applyFill="1" applyBorder="1" applyAlignment="1">
      <alignment horizontal="right"/>
    </xf>
    <xf numFmtId="0" fontId="8" fillId="2" borderId="0" xfId="0" applyFont="1" applyFill="1" applyAlignment="1">
      <alignment horizontal="left"/>
    </xf>
    <xf numFmtId="0" fontId="1" fillId="3" borderId="3" xfId="0" applyFont="1" applyFill="1" applyBorder="1"/>
    <xf numFmtId="0" fontId="1" fillId="3" borderId="1" xfId="0" applyFont="1" applyFill="1" applyBorder="1"/>
    <xf numFmtId="0" fontId="8" fillId="2" borderId="0" xfId="0" applyFont="1" applyFill="1"/>
    <xf numFmtId="165" fontId="19" fillId="22" borderId="0" xfId="2" applyFill="1" applyAlignment="1">
      <alignment vertical="top" wrapText="1"/>
    </xf>
    <xf numFmtId="0" fontId="2" fillId="2" borderId="0" xfId="0" applyFont="1" applyFill="1" applyAlignment="1">
      <alignment horizontal="right"/>
    </xf>
    <xf numFmtId="0" fontId="3" fillId="2" borderId="0" xfId="0" applyFont="1" applyFill="1" applyAlignment="1">
      <alignment horizontal="right"/>
    </xf>
    <xf numFmtId="0" fontId="8" fillId="2" borderId="0" xfId="0" applyFont="1" applyFill="1" applyAlignment="1">
      <alignment horizontal="right"/>
    </xf>
    <xf numFmtId="0" fontId="19" fillId="0" borderId="3" xfId="1" applyBorder="1"/>
    <xf numFmtId="0" fontId="23" fillId="6" borderId="0" xfId="0" applyFont="1" applyFill="1"/>
    <xf numFmtId="0" fontId="2" fillId="2" borderId="0" xfId="0" applyFont="1" applyFill="1" applyAlignment="1">
      <alignment horizontal="left"/>
    </xf>
    <xf numFmtId="0" fontId="19" fillId="20" borderId="1" xfId="1" applyFill="1" applyBorder="1"/>
    <xf numFmtId="164" fontId="1" fillId="2" borderId="0" xfId="0" applyNumberFormat="1" applyFont="1" applyFill="1"/>
    <xf numFmtId="0" fontId="7" fillId="0" borderId="0" xfId="0" applyFont="1"/>
    <xf numFmtId="0" fontId="1" fillId="24" borderId="0" xfId="0" applyFont="1" applyFill="1"/>
    <xf numFmtId="0" fontId="22" fillId="24" borderId="0" xfId="0" applyFont="1" applyFill="1"/>
    <xf numFmtId="0" fontId="5" fillId="0" borderId="0" xfId="0" applyFont="1"/>
    <xf numFmtId="0" fontId="1" fillId="4" borderId="0" xfId="0" applyFont="1" applyFill="1" applyAlignment="1">
      <alignment wrapText="1"/>
    </xf>
    <xf numFmtId="0" fontId="9" fillId="2" borderId="0" xfId="0" applyFont="1" applyFill="1"/>
    <xf numFmtId="0" fontId="6" fillId="2" borderId="0" xfId="0" applyFont="1" applyFill="1" applyAlignment="1">
      <alignment wrapText="1"/>
    </xf>
    <xf numFmtId="0" fontId="6" fillId="24" borderId="0" xfId="0" applyFont="1" applyFill="1" applyAlignment="1">
      <alignment wrapText="1"/>
    </xf>
    <xf numFmtId="164" fontId="5" fillId="2" borderId="0" xfId="0" applyNumberFormat="1" applyFont="1" applyFill="1" applyAlignment="1">
      <alignment horizontal="right"/>
    </xf>
    <xf numFmtId="0" fontId="5" fillId="2" borderId="0" xfId="0" applyFont="1" applyFill="1" applyAlignment="1">
      <alignment wrapText="1"/>
    </xf>
    <xf numFmtId="0" fontId="5" fillId="3" borderId="11" xfId="0" applyFont="1" applyFill="1" applyBorder="1" applyAlignment="1">
      <alignment wrapText="1"/>
    </xf>
    <xf numFmtId="164" fontId="5" fillId="3" borderId="12" xfId="0" applyNumberFormat="1" applyFont="1" applyFill="1" applyBorder="1" applyAlignment="1">
      <alignment horizontal="right"/>
    </xf>
    <xf numFmtId="164" fontId="1" fillId="3" borderId="7" xfId="0" applyNumberFormat="1" applyFont="1" applyFill="1" applyBorder="1"/>
    <xf numFmtId="0" fontId="1" fillId="3" borderId="7" xfId="0" applyFont="1" applyFill="1" applyBorder="1"/>
    <xf numFmtId="0" fontId="22" fillId="0" borderId="7" xfId="3" applyFont="1" applyFill="1" applyBorder="1" applyAlignment="1" applyProtection="1">
      <protection locked="0"/>
    </xf>
    <xf numFmtId="166" fontId="22" fillId="2" borderId="7" xfId="3" applyNumberFormat="1" applyFont="1" applyFill="1" applyBorder="1" applyAlignment="1" applyProtection="1">
      <alignment horizontal="left"/>
      <protection locked="0"/>
    </xf>
    <xf numFmtId="164" fontId="1" fillId="2" borderId="11" xfId="0" applyNumberFormat="1" applyFont="1" applyFill="1" applyBorder="1"/>
    <xf numFmtId="164" fontId="1" fillId="2" borderId="7" xfId="0" applyNumberFormat="1" applyFont="1" applyFill="1" applyBorder="1" applyProtection="1">
      <protection locked="0"/>
    </xf>
    <xf numFmtId="0" fontId="24" fillId="2" borderId="0" xfId="3" applyFont="1" applyFill="1"/>
    <xf numFmtId="0" fontId="7" fillId="2" borderId="0" xfId="0" applyFont="1" applyFill="1" applyAlignment="1">
      <alignment horizontal="left" wrapText="1"/>
    </xf>
    <xf numFmtId="0" fontId="1" fillId="2" borderId="0" xfId="0" applyFont="1" applyFill="1" applyAlignment="1">
      <alignment horizontal="left" vertical="top" wrapText="1"/>
    </xf>
    <xf numFmtId="0" fontId="1" fillId="4" borderId="0" xfId="0" applyFont="1" applyFill="1" applyAlignment="1">
      <alignment horizontal="right"/>
    </xf>
    <xf numFmtId="0" fontId="1" fillId="2" borderId="0" xfId="0" applyFont="1" applyFill="1" applyProtection="1">
      <protection locked="0"/>
    </xf>
    <xf numFmtId="0" fontId="1" fillId="2" borderId="0" xfId="0" applyFont="1" applyFill="1" applyAlignment="1" applyProtection="1">
      <alignment horizontal="right"/>
      <protection locked="0"/>
    </xf>
    <xf numFmtId="167" fontId="1" fillId="2" borderId="0" xfId="4" applyNumberFormat="1" applyFont="1" applyFill="1"/>
    <xf numFmtId="4" fontId="1" fillId="2" borderId="0" xfId="0" applyNumberFormat="1" applyFont="1" applyFill="1"/>
    <xf numFmtId="3" fontId="1" fillId="2" borderId="0" xfId="0" applyNumberFormat="1" applyFont="1" applyFill="1"/>
    <xf numFmtId="0" fontId="22" fillId="3" borderId="0" xfId="3" applyFont="1" applyFill="1" applyBorder="1" applyAlignment="1">
      <alignment vertical="center" wrapText="1"/>
    </xf>
    <xf numFmtId="0" fontId="22" fillId="0" borderId="0" xfId="3" applyFont="1" applyFill="1" applyBorder="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22" fillId="3" borderId="12" xfId="3" applyFont="1" applyFill="1" applyBorder="1" applyAlignment="1">
      <alignment vertical="center" wrapText="1"/>
    </xf>
    <xf numFmtId="0" fontId="22" fillId="3" borderId="1" xfId="3" applyFont="1" applyFill="1" applyBorder="1" applyAlignment="1">
      <alignment vertical="center" wrapText="1"/>
    </xf>
    <xf numFmtId="0" fontId="22" fillId="3" borderId="9" xfId="3" applyFont="1" applyFill="1" applyBorder="1" applyAlignment="1">
      <alignment vertical="center" wrapText="1"/>
    </xf>
    <xf numFmtId="0" fontId="22" fillId="3" borderId="11" xfId="0" applyFont="1" applyFill="1" applyBorder="1" applyAlignment="1">
      <alignment horizontal="left" vertical="center" indent="3"/>
    </xf>
    <xf numFmtId="0" fontId="1" fillId="3" borderId="11" xfId="0" applyFont="1" applyFill="1" applyBorder="1" applyAlignment="1">
      <alignment horizontal="left"/>
    </xf>
    <xf numFmtId="0" fontId="22" fillId="3" borderId="1" xfId="3" applyFont="1" applyFill="1" applyBorder="1" applyAlignment="1">
      <alignment vertical="center"/>
    </xf>
    <xf numFmtId="0" fontId="4" fillId="3" borderId="3" xfId="0" applyFont="1" applyFill="1" applyBorder="1" applyAlignment="1">
      <alignment vertical="center"/>
    </xf>
    <xf numFmtId="0" fontId="22" fillId="3" borderId="0" xfId="0" applyFont="1" applyFill="1" applyAlignment="1">
      <alignment vertical="center"/>
    </xf>
    <xf numFmtId="0" fontId="1" fillId="3" borderId="5" xfId="0" applyFont="1" applyFill="1" applyBorder="1"/>
    <xf numFmtId="0" fontId="22" fillId="3" borderId="11" xfId="0" applyFont="1" applyFill="1" applyBorder="1" applyAlignment="1">
      <alignment vertical="center"/>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30" fillId="0" borderId="0" xfId="0" applyFont="1"/>
    <xf numFmtId="0" fontId="22" fillId="3" borderId="7" xfId="0" applyFont="1" applyFill="1" applyBorder="1" applyAlignment="1">
      <alignment vertical="top"/>
    </xf>
    <xf numFmtId="0" fontId="1" fillId="3" borderId="7" xfId="0" applyFont="1" applyFill="1" applyBorder="1" applyAlignment="1">
      <alignment horizontal="left" vertical="top"/>
    </xf>
    <xf numFmtId="0" fontId="31" fillId="2" borderId="0" xfId="0" applyFont="1" applyFill="1"/>
    <xf numFmtId="0" fontId="1" fillId="2" borderId="3" xfId="0" applyFont="1" applyFill="1" applyBorder="1"/>
    <xf numFmtId="0" fontId="1" fillId="3" borderId="15" xfId="0" applyFont="1" applyFill="1" applyBorder="1"/>
    <xf numFmtId="0" fontId="7" fillId="3" borderId="16" xfId="0" applyFont="1" applyFill="1" applyBorder="1"/>
    <xf numFmtId="0" fontId="28" fillId="3" borderId="16" xfId="0" quotePrefix="1" applyFont="1" applyFill="1" applyBorder="1"/>
    <xf numFmtId="0" fontId="1" fillId="3" borderId="16" xfId="0" applyFont="1" applyFill="1" applyBorder="1" applyAlignment="1">
      <alignment horizontal="left" indent="4"/>
    </xf>
    <xf numFmtId="0" fontId="5" fillId="0" borderId="24" xfId="0" applyFont="1" applyBorder="1"/>
    <xf numFmtId="0" fontId="5" fillId="0" borderId="25" xfId="0" applyFont="1" applyBorder="1"/>
    <xf numFmtId="0" fontId="1" fillId="0" borderId="25" xfId="0" applyFont="1" applyBorder="1"/>
    <xf numFmtId="0" fontId="1" fillId="0" borderId="26" xfId="0" applyFont="1" applyBorder="1"/>
    <xf numFmtId="0" fontId="1" fillId="0" borderId="16" xfId="0" applyFont="1" applyBorder="1"/>
    <xf numFmtId="0" fontId="1" fillId="0" borderId="17" xfId="0" applyFont="1" applyBorder="1"/>
    <xf numFmtId="0" fontId="1" fillId="0" borderId="16" xfId="0" applyFont="1" applyBorder="1" applyAlignment="1">
      <alignment horizontal="right"/>
    </xf>
    <xf numFmtId="0" fontId="1" fillId="0" borderId="19" xfId="0" applyFont="1" applyBorder="1" applyAlignment="1">
      <alignment horizontal="right"/>
    </xf>
    <xf numFmtId="0" fontId="5" fillId="0" borderId="22" xfId="0" applyFont="1" applyBorder="1"/>
    <xf numFmtId="0" fontId="5" fillId="0" borderId="14" xfId="0" applyFont="1" applyBorder="1"/>
    <xf numFmtId="0" fontId="5" fillId="0" borderId="23" xfId="0" applyFont="1" applyBorder="1"/>
    <xf numFmtId="0" fontId="33" fillId="0" borderId="17" xfId="0" applyFont="1" applyBorder="1" applyAlignment="1">
      <alignment wrapText="1"/>
    </xf>
    <xf numFmtId="0" fontId="33" fillId="0" borderId="21" xfId="0" applyFont="1" applyBorder="1" applyAlignment="1">
      <alignment wrapText="1"/>
    </xf>
    <xf numFmtId="0" fontId="31" fillId="3" borderId="17" xfId="0" applyFont="1" applyFill="1" applyBorder="1"/>
    <xf numFmtId="0" fontId="1" fillId="3" borderId="19" xfId="0" applyFont="1" applyFill="1" applyBorder="1"/>
    <xf numFmtId="0" fontId="1" fillId="3" borderId="20" xfId="0" applyFont="1" applyFill="1" applyBorder="1"/>
    <xf numFmtId="0" fontId="31" fillId="3" borderId="21" xfId="0" applyFont="1" applyFill="1" applyBorder="1"/>
    <xf numFmtId="0" fontId="7" fillId="3" borderId="29" xfId="0" applyFont="1" applyFill="1" applyBorder="1"/>
    <xf numFmtId="0" fontId="1" fillId="3" borderId="30" xfId="0" applyFont="1" applyFill="1" applyBorder="1"/>
    <xf numFmtId="0" fontId="31" fillId="3" borderId="31" xfId="0" applyFont="1" applyFill="1" applyBorder="1"/>
    <xf numFmtId="0" fontId="22" fillId="3" borderId="13" xfId="3" applyFont="1" applyFill="1" applyBorder="1" applyAlignment="1">
      <alignment horizontal="left" vertical="center" indent="3"/>
    </xf>
    <xf numFmtId="0" fontId="1" fillId="0" borderId="33" xfId="0" applyFont="1" applyBorder="1"/>
    <xf numFmtId="0" fontId="1" fillId="0" borderId="13" xfId="0" applyFont="1" applyBorder="1"/>
    <xf numFmtId="0" fontId="1" fillId="0" borderId="13" xfId="0" applyFont="1" applyBorder="1" applyAlignment="1">
      <alignment horizontal="right"/>
    </xf>
    <xf numFmtId="0" fontId="1" fillId="0" borderId="28" xfId="0" applyFont="1" applyBorder="1"/>
    <xf numFmtId="0" fontId="5" fillId="0" borderId="23" xfId="0" applyFont="1" applyBorder="1" applyAlignment="1">
      <alignment horizontal="left" wrapText="1"/>
    </xf>
    <xf numFmtId="0" fontId="5" fillId="0" borderId="14" xfId="0" applyFont="1" applyBorder="1" applyAlignment="1">
      <alignment horizontal="center"/>
    </xf>
    <xf numFmtId="0" fontId="1" fillId="0" borderId="28" xfId="0" applyFont="1" applyBorder="1" applyAlignment="1">
      <alignment horizontal="right"/>
    </xf>
    <xf numFmtId="0" fontId="1" fillId="0" borderId="24" xfId="0" applyFont="1" applyBorder="1"/>
    <xf numFmtId="0" fontId="5" fillId="0" borderId="26" xfId="0" applyFont="1" applyBorder="1"/>
    <xf numFmtId="0" fontId="1" fillId="25" borderId="13" xfId="0" applyFont="1" applyFill="1" applyBorder="1"/>
    <xf numFmtId="0" fontId="1" fillId="2" borderId="0" xfId="0" applyFont="1" applyFill="1" applyAlignment="1">
      <alignment horizontal="left"/>
    </xf>
    <xf numFmtId="0" fontId="33" fillId="0" borderId="27" xfId="0" applyFont="1" applyBorder="1" applyAlignment="1">
      <alignment wrapText="1"/>
    </xf>
    <xf numFmtId="0" fontId="1" fillId="27" borderId="13" xfId="0" applyFont="1" applyFill="1" applyBorder="1"/>
    <xf numFmtId="0" fontId="1" fillId="0" borderId="12" xfId="0" applyFont="1" applyBorder="1" applyAlignment="1">
      <alignment horizontal="right"/>
    </xf>
    <xf numFmtId="0" fontId="1" fillId="0" borderId="12" xfId="0" applyFont="1" applyBorder="1"/>
    <xf numFmtId="0" fontId="1" fillId="0" borderId="27" xfId="0" applyFont="1" applyBorder="1"/>
    <xf numFmtId="0" fontId="1" fillId="0" borderId="35" xfId="0" applyFont="1" applyBorder="1"/>
    <xf numFmtId="0" fontId="1" fillId="25" borderId="12" xfId="0" applyFont="1" applyFill="1" applyBorder="1"/>
    <xf numFmtId="0" fontId="5" fillId="0" borderId="35" xfId="0" applyFont="1" applyBorder="1"/>
    <xf numFmtId="0" fontId="1" fillId="0" borderId="34" xfId="0" applyFont="1" applyBorder="1"/>
    <xf numFmtId="0" fontId="5" fillId="0" borderId="12" xfId="0" applyFont="1" applyBorder="1"/>
    <xf numFmtId="0" fontId="1" fillId="28" borderId="12" xfId="0" applyFont="1" applyFill="1" applyBorder="1"/>
    <xf numFmtId="0" fontId="32" fillId="0" borderId="12" xfId="0" applyFont="1" applyBorder="1" applyAlignment="1">
      <alignment horizontal="left"/>
    </xf>
    <xf numFmtId="0" fontId="1" fillId="26" borderId="12" xfId="0" applyFont="1" applyFill="1" applyBorder="1"/>
    <xf numFmtId="0" fontId="32" fillId="0" borderId="12" xfId="0" applyFont="1" applyBorder="1"/>
    <xf numFmtId="0" fontId="1" fillId="27" borderId="12" xfId="0" applyFont="1" applyFill="1" applyBorder="1"/>
    <xf numFmtId="0" fontId="1" fillId="0" borderId="34" xfId="0" applyFont="1" applyBorder="1" applyAlignment="1">
      <alignment horizontal="right"/>
    </xf>
    <xf numFmtId="0" fontId="1" fillId="0" borderId="36" xfId="0" applyFont="1" applyBorder="1" applyAlignment="1">
      <alignment horizontal="right"/>
    </xf>
    <xf numFmtId="0" fontId="1" fillId="29" borderId="13" xfId="0" applyFont="1" applyFill="1" applyBorder="1"/>
    <xf numFmtId="0" fontId="1" fillId="29" borderId="28" xfId="0" applyFont="1" applyFill="1" applyBorder="1"/>
    <xf numFmtId="0" fontId="5" fillId="0" borderId="33" xfId="0" applyFont="1" applyBorder="1"/>
    <xf numFmtId="0" fontId="5" fillId="0" borderId="13" xfId="0" applyFont="1" applyBorder="1"/>
    <xf numFmtId="0" fontId="1" fillId="28" borderId="13" xfId="0" applyFont="1" applyFill="1" applyBorder="1"/>
    <xf numFmtId="0" fontId="32" fillId="0" borderId="13" xfId="0" applyFont="1" applyBorder="1" applyAlignment="1">
      <alignment horizontal="left"/>
    </xf>
    <xf numFmtId="0" fontId="1" fillId="26" borderId="13" xfId="0" applyFont="1" applyFill="1" applyBorder="1"/>
    <xf numFmtId="0" fontId="32" fillId="0" borderId="13" xfId="0" applyFont="1" applyBorder="1"/>
    <xf numFmtId="0" fontId="1" fillId="27" borderId="28" xfId="0" applyFont="1" applyFill="1" applyBorder="1"/>
    <xf numFmtId="0" fontId="1" fillId="0" borderId="37" xfId="0" applyFont="1" applyBorder="1"/>
    <xf numFmtId="0" fontId="34" fillId="3" borderId="32" xfId="3" quotePrefix="1" applyFont="1" applyFill="1" applyBorder="1"/>
    <xf numFmtId="0" fontId="34" fillId="3" borderId="18" xfId="3" applyFont="1" applyFill="1" applyBorder="1"/>
    <xf numFmtId="0" fontId="34" fillId="3" borderId="16" xfId="3" applyFont="1" applyFill="1" applyBorder="1"/>
    <xf numFmtId="0" fontId="31" fillId="3" borderId="38" xfId="0" applyFont="1" applyFill="1" applyBorder="1"/>
    <xf numFmtId="0" fontId="31" fillId="3" borderId="17" xfId="0" quotePrefix="1" applyFont="1" applyFill="1" applyBorder="1"/>
    <xf numFmtId="0" fontId="1" fillId="3" borderId="18" xfId="0" applyFont="1" applyFill="1" applyBorder="1" applyAlignment="1">
      <alignment horizontal="left" indent="4"/>
    </xf>
    <xf numFmtId="0" fontId="31" fillId="3" borderId="39" xfId="0" applyFont="1" applyFill="1" applyBorder="1"/>
    <xf numFmtId="0" fontId="29" fillId="0" borderId="0" xfId="0" applyFont="1"/>
    <xf numFmtId="0" fontId="30" fillId="0" borderId="0" xfId="0" applyFont="1" applyAlignment="1">
      <alignment horizontal="center"/>
    </xf>
    <xf numFmtId="0" fontId="30" fillId="0" borderId="0" xfId="0" applyFont="1" applyAlignment="1">
      <alignment horizontal="center" vertical="center"/>
    </xf>
    <xf numFmtId="0" fontId="29" fillId="0" borderId="0" xfId="0" applyFont="1" applyAlignment="1">
      <alignment vertical="center"/>
    </xf>
    <xf numFmtId="0" fontId="7" fillId="3" borderId="24" xfId="0" applyFont="1" applyFill="1" applyBorder="1"/>
    <xf numFmtId="0" fontId="1" fillId="3" borderId="25" xfId="0" applyFont="1" applyFill="1" applyBorder="1"/>
    <xf numFmtId="0" fontId="31" fillId="3" borderId="26" xfId="0" applyFont="1" applyFill="1" applyBorder="1"/>
    <xf numFmtId="0" fontId="27" fillId="3" borderId="19" xfId="3" applyFont="1" applyFill="1" applyBorder="1" applyAlignment="1">
      <alignment horizontal="left"/>
    </xf>
    <xf numFmtId="0" fontId="1" fillId="0" borderId="24" xfId="0" applyFont="1" applyBorder="1" applyAlignment="1">
      <alignment horizontal="left" indent="4"/>
    </xf>
    <xf numFmtId="0" fontId="27" fillId="3" borderId="18" xfId="3" applyFont="1" applyFill="1" applyBorder="1"/>
    <xf numFmtId="0" fontId="27" fillId="3" borderId="40" xfId="3" applyFont="1" applyFill="1" applyBorder="1"/>
    <xf numFmtId="0" fontId="7" fillId="3" borderId="8" xfId="0" applyFont="1" applyFill="1" applyBorder="1" applyAlignment="1">
      <alignment horizontal="left" wrapText="1"/>
    </xf>
    <xf numFmtId="0" fontId="22" fillId="3" borderId="13" xfId="0" applyFont="1" applyFill="1" applyBorder="1" applyAlignment="1">
      <alignment vertical="top"/>
    </xf>
    <xf numFmtId="0" fontId="8" fillId="0" borderId="0" xfId="0" applyFont="1"/>
    <xf numFmtId="0" fontId="1" fillId="2" borderId="7" xfId="0" applyFont="1" applyFill="1" applyBorder="1" applyAlignment="1" applyProtection="1">
      <alignment horizontal="left" vertical="top" wrapText="1"/>
      <protection locked="0"/>
    </xf>
    <xf numFmtId="0" fontId="7" fillId="3" borderId="7" xfId="0" applyFont="1" applyFill="1" applyBorder="1" applyAlignment="1">
      <alignment vertical="top" wrapText="1"/>
    </xf>
    <xf numFmtId="0" fontId="1" fillId="0" borderId="0" xfId="0" applyFont="1" applyAlignment="1" applyProtection="1">
      <alignment horizontal="left" vertical="top" wrapText="1"/>
      <protection locked="0"/>
    </xf>
    <xf numFmtId="0" fontId="35" fillId="2" borderId="0" xfId="0" applyFont="1" applyFill="1"/>
    <xf numFmtId="0" fontId="35" fillId="4" borderId="0" xfId="0" applyFont="1" applyFill="1"/>
    <xf numFmtId="0" fontId="36" fillId="2" borderId="0" xfId="0" applyFont="1" applyFill="1"/>
    <xf numFmtId="0" fontId="36" fillId="4" borderId="0" xfId="0" applyFont="1" applyFill="1"/>
    <xf numFmtId="0" fontId="37" fillId="2" borderId="0" xfId="0" applyFont="1" applyFill="1"/>
    <xf numFmtId="0" fontId="37" fillId="2" borderId="0" xfId="0" applyFont="1" applyFill="1" applyAlignment="1">
      <alignment horizontal="right"/>
    </xf>
    <xf numFmtId="0" fontId="1" fillId="2" borderId="0" xfId="0" applyFont="1" applyFill="1" applyAlignment="1" applyProtection="1">
      <alignment horizontal="left" vertical="top" wrapText="1"/>
      <protection locked="0"/>
    </xf>
    <xf numFmtId="0" fontId="28" fillId="3" borderId="7" xfId="0" applyFont="1" applyFill="1" applyBorder="1" applyAlignment="1">
      <alignment vertical="top" wrapText="1"/>
    </xf>
    <xf numFmtId="0" fontId="1" fillId="2" borderId="11" xfId="0" applyFont="1" applyFill="1" applyBorder="1" applyAlignment="1" applyProtection="1">
      <alignment horizontal="left" vertical="top" wrapText="1"/>
      <protection locked="0"/>
    </xf>
    <xf numFmtId="0" fontId="0" fillId="2" borderId="0" xfId="0" applyFill="1" applyAlignment="1">
      <alignment wrapText="1"/>
    </xf>
    <xf numFmtId="0" fontId="22" fillId="2" borderId="0" xfId="0" applyFont="1" applyFill="1"/>
    <xf numFmtId="0" fontId="7" fillId="2" borderId="0" xfId="0" applyFont="1" applyFill="1"/>
    <xf numFmtId="0" fontId="22" fillId="2" borderId="0" xfId="3" applyFont="1" applyFill="1" applyBorder="1" applyAlignment="1">
      <alignment vertical="center" wrapText="1"/>
    </xf>
    <xf numFmtId="0" fontId="8" fillId="2" borderId="6" xfId="0" applyFont="1" applyFill="1" applyBorder="1"/>
    <xf numFmtId="0" fontId="1" fillId="2" borderId="5" xfId="0" applyFont="1" applyFill="1" applyBorder="1"/>
    <xf numFmtId="0" fontId="37" fillId="2" borderId="0" xfId="0" applyFont="1" applyFill="1" applyAlignment="1">
      <alignment wrapText="1"/>
    </xf>
    <xf numFmtId="0" fontId="1" fillId="2" borderId="11" xfId="0" applyFont="1" applyFill="1" applyBorder="1"/>
    <xf numFmtId="0" fontId="0" fillId="3" borderId="13" xfId="0" applyFill="1" applyBorder="1"/>
    <xf numFmtId="164" fontId="22" fillId="2" borderId="7" xfId="0" applyNumberFormat="1" applyFont="1" applyFill="1" applyBorder="1" applyProtection="1">
      <protection locked="0"/>
    </xf>
    <xf numFmtId="0" fontId="1" fillId="0" borderId="42" xfId="0" applyFont="1" applyBorder="1" applyAlignment="1">
      <alignment horizontal="right"/>
    </xf>
    <xf numFmtId="0" fontId="1" fillId="0" borderId="9" xfId="0" applyFont="1" applyBorder="1"/>
    <xf numFmtId="0" fontId="1" fillId="27" borderId="41" xfId="0" applyFont="1" applyFill="1" applyBorder="1"/>
    <xf numFmtId="0" fontId="33" fillId="0" borderId="39" xfId="0" applyFont="1" applyBorder="1" applyAlignment="1">
      <alignment wrapText="1"/>
    </xf>
    <xf numFmtId="0" fontId="27" fillId="3" borderId="43" xfId="3" applyFont="1" applyFill="1" applyBorder="1"/>
    <xf numFmtId="0" fontId="1" fillId="3" borderId="44" xfId="0" quotePrefix="1" applyFont="1" applyFill="1" applyBorder="1"/>
    <xf numFmtId="0" fontId="1" fillId="3" borderId="45" xfId="0" applyFont="1" applyFill="1" applyBorder="1"/>
    <xf numFmtId="0" fontId="1" fillId="2" borderId="16" xfId="0" applyFont="1" applyFill="1" applyBorder="1"/>
    <xf numFmtId="0" fontId="27" fillId="3" borderId="0" xfId="3" quotePrefix="1" applyFont="1" applyFill="1"/>
    <xf numFmtId="0" fontId="7" fillId="3" borderId="0" xfId="0" applyFont="1" applyFill="1" applyAlignment="1">
      <alignment horizontal="left" wrapText="1"/>
    </xf>
    <xf numFmtId="164" fontId="39" fillId="2" borderId="7" xfId="0" applyNumberFormat="1" applyFont="1" applyFill="1" applyBorder="1" applyProtection="1">
      <protection locked="0"/>
    </xf>
    <xf numFmtId="0" fontId="40" fillId="2" borderId="0" xfId="0" applyFont="1" applyFill="1"/>
    <xf numFmtId="0" fontId="40" fillId="24" borderId="0" xfId="0" applyFont="1" applyFill="1"/>
    <xf numFmtId="0" fontId="41" fillId="30" borderId="0" xfId="0" applyFont="1" applyFill="1"/>
    <xf numFmtId="0" fontId="41" fillId="31" borderId="0" xfId="0" applyFont="1" applyFill="1"/>
    <xf numFmtId="0" fontId="41" fillId="32" borderId="0" xfId="0" applyFont="1" applyFill="1"/>
    <xf numFmtId="0" fontId="33" fillId="0" borderId="46" xfId="0" applyFont="1" applyBorder="1" applyAlignment="1">
      <alignment wrapText="1"/>
    </xf>
    <xf numFmtId="0" fontId="41" fillId="33" borderId="0" xfId="0" applyFont="1" applyFill="1"/>
    <xf numFmtId="0" fontId="22" fillId="3" borderId="38" xfId="0" applyFont="1" applyFill="1" applyBorder="1"/>
    <xf numFmtId="0" fontId="42" fillId="33" borderId="0" xfId="0" applyFont="1" applyFill="1"/>
    <xf numFmtId="0" fontId="22" fillId="0" borderId="7" xfId="0" applyFont="1" applyBorder="1" applyAlignment="1" applyProtection="1">
      <alignment vertical="top"/>
      <protection locked="0"/>
    </xf>
    <xf numFmtId="0" fontId="1" fillId="0" borderId="7" xfId="0" applyFont="1" applyBorder="1" applyProtection="1">
      <protection locked="0"/>
    </xf>
    <xf numFmtId="0" fontId="27" fillId="3" borderId="13" xfId="3" applyFont="1" applyFill="1" applyBorder="1" applyAlignment="1">
      <alignment vertical="center"/>
    </xf>
    <xf numFmtId="0" fontId="5" fillId="3" borderId="4" xfId="0" applyFont="1" applyFill="1" applyBorder="1" applyAlignment="1">
      <alignment horizontal="left" wrapText="1"/>
    </xf>
    <xf numFmtId="0" fontId="5" fillId="3" borderId="2" xfId="0" applyFont="1" applyFill="1" applyBorder="1" applyAlignment="1">
      <alignment horizontal="left" wrapText="1"/>
    </xf>
    <xf numFmtId="0" fontId="5" fillId="3" borderId="10" xfId="0" applyFont="1" applyFill="1" applyBorder="1" applyAlignment="1">
      <alignment horizontal="left" wrapText="1"/>
    </xf>
    <xf numFmtId="0" fontId="40" fillId="2" borderId="7" xfId="0" applyFont="1" applyFill="1" applyBorder="1" applyAlignment="1" applyProtection="1">
      <alignment horizontal="left" vertical="top" wrapText="1"/>
      <protection locked="0"/>
    </xf>
    <xf numFmtId="0" fontId="7" fillId="3" borderId="7" xfId="0" applyFont="1" applyFill="1" applyBorder="1"/>
    <xf numFmtId="0" fontId="0" fillId="0" borderId="7" xfId="0" applyBorder="1"/>
    <xf numFmtId="0" fontId="1" fillId="2" borderId="7"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7" fillId="3" borderId="4" xfId="0" applyFont="1" applyFill="1" applyBorder="1" applyAlignment="1">
      <alignment vertical="top" wrapText="1"/>
    </xf>
    <xf numFmtId="0" fontId="0" fillId="0" borderId="2" xfId="0" applyBorder="1" applyAlignment="1">
      <alignment wrapText="1"/>
    </xf>
    <xf numFmtId="0" fontId="0" fillId="0" borderId="10" xfId="0" applyBorder="1" applyAlignment="1">
      <alignment wrapText="1"/>
    </xf>
    <xf numFmtId="0" fontId="1" fillId="2" borderId="4"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7" fillId="3" borderId="7" xfId="0" applyFont="1" applyFill="1" applyBorder="1" applyAlignment="1">
      <alignment vertical="top" wrapText="1"/>
    </xf>
    <xf numFmtId="0" fontId="0" fillId="0" borderId="7" xfId="0" applyBorder="1" applyAlignment="1">
      <alignment wrapText="1"/>
    </xf>
    <xf numFmtId="0" fontId="5" fillId="3" borderId="7" xfId="0" applyFont="1" applyFill="1" applyBorder="1" applyAlignment="1">
      <alignment horizontal="left"/>
    </xf>
    <xf numFmtId="0" fontId="3" fillId="2" borderId="0" xfId="0" applyFont="1" applyFill="1" applyAlignment="1">
      <alignment horizontal="left"/>
    </xf>
    <xf numFmtId="0" fontId="6" fillId="3" borderId="6" xfId="0" applyFont="1" applyFill="1" applyBorder="1" applyAlignment="1">
      <alignment horizontal="left" wrapText="1"/>
    </xf>
    <xf numFmtId="0" fontId="6" fillId="3" borderId="1" xfId="0" applyFont="1" applyFill="1" applyBorder="1" applyAlignment="1">
      <alignment horizontal="left" wrapText="1"/>
    </xf>
    <xf numFmtId="0" fontId="6" fillId="3" borderId="9" xfId="0" applyFont="1" applyFill="1" applyBorder="1" applyAlignment="1">
      <alignment horizontal="left" wrapText="1"/>
    </xf>
    <xf numFmtId="0" fontId="8" fillId="3" borderId="5" xfId="0" applyFont="1" applyFill="1" applyBorder="1" applyAlignment="1">
      <alignment horizontal="left"/>
    </xf>
    <xf numFmtId="0" fontId="8" fillId="3" borderId="3" xfId="0" applyFont="1" applyFill="1" applyBorder="1" applyAlignment="1">
      <alignment horizontal="left"/>
    </xf>
    <xf numFmtId="0" fontId="8" fillId="3" borderId="8" xfId="0" applyFont="1" applyFill="1" applyBorder="1" applyAlignment="1">
      <alignment horizontal="left"/>
    </xf>
    <xf numFmtId="0" fontId="5" fillId="3" borderId="7" xfId="0" applyFont="1" applyFill="1" applyBorder="1" applyAlignment="1">
      <alignment horizontal="left" wrapText="1"/>
    </xf>
  </cellXfs>
  <cellStyles count="5">
    <cellStyle name="Comma" xfId="4" builtinId="3"/>
    <cellStyle name="Hyperlink" xfId="3" builtinId="8"/>
    <cellStyle name="Normal" xfId="0" builtinId="0"/>
    <cellStyle name="Normal 4" xfId="1" xr:uid="{00000000-0005-0000-0000-000002000000}"/>
    <cellStyle name="Normal 5" xfId="2" xr:uid="{00000000-0005-0000-0000-000003000000}"/>
  </cellStyles>
  <dxfs count="37">
    <dxf>
      <font>
        <b/>
        <i val="0"/>
        <color rgb="FFFF0000"/>
      </font>
    </dxf>
    <dxf>
      <font>
        <b/>
        <i val="0"/>
        <color rgb="FFFF0000"/>
      </font>
    </dxf>
    <dxf>
      <border>
        <left style="thin">
          <color rgb="FFFF0000"/>
        </left>
        <right style="thin">
          <color rgb="FFFF0000"/>
        </right>
        <top style="thin">
          <color rgb="FFFF0000"/>
        </top>
        <bottom style="thin">
          <color rgb="FFFF0000"/>
        </bottom>
        <vertical/>
        <horizontal/>
      </border>
    </dxf>
    <dxf>
      <font>
        <color rgb="FF00A820"/>
      </font>
    </dxf>
    <dxf>
      <font>
        <color rgb="FF00A820"/>
      </font>
    </dxf>
    <dxf>
      <font>
        <color rgb="FFFF0000"/>
      </font>
    </dxf>
    <dxf>
      <font>
        <color rgb="FFFF0000"/>
      </font>
    </dxf>
    <dxf>
      <font>
        <color theme="7" tint="-0.24994659260841701"/>
      </font>
    </dxf>
    <dxf>
      <font>
        <color rgb="FFFF0000"/>
      </font>
    </dxf>
    <dxf>
      <font>
        <color theme="7" tint="-0.24994659260841701"/>
      </font>
    </dxf>
    <dxf>
      <font>
        <color rgb="FF00A820"/>
      </font>
    </dxf>
    <dxf>
      <font>
        <color rgb="FF00A820"/>
      </font>
    </dxf>
    <dxf>
      <font>
        <color rgb="FFFF0000"/>
      </font>
    </dxf>
    <dxf>
      <font>
        <color rgb="FF00A820"/>
      </font>
    </dxf>
    <dxf>
      <font>
        <color rgb="FFFF0000"/>
      </font>
    </dxf>
    <dxf>
      <font>
        <color rgb="FF00A820"/>
      </font>
    </dxf>
    <dxf>
      <font>
        <color theme="7" tint="-0.24994659260841701"/>
      </font>
    </dxf>
    <dxf>
      <font>
        <color rgb="FFFF0000"/>
      </font>
    </dxf>
    <dxf>
      <fill>
        <patternFill>
          <bgColor theme="0" tint="-0.24994659260841701"/>
        </patternFill>
      </fill>
    </dxf>
    <dxf>
      <fill>
        <patternFill>
          <bgColor theme="0" tint="-0.24994659260841701"/>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7" tint="-0.24994659260841701"/>
      </font>
    </dxf>
    <dxf>
      <fill>
        <patternFill>
          <bgColor theme="0" tint="-0.24994659260841701"/>
        </patternFill>
      </fill>
    </dxf>
    <dxf>
      <fill>
        <patternFill>
          <bgColor theme="0" tint="-0.24994659260841701"/>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7" tint="-0.24994659260841701"/>
      </font>
    </dxf>
    <dxf>
      <fill>
        <patternFill>
          <bgColor theme="0" tint="-0.24994659260841701"/>
        </patternFill>
      </fill>
    </dxf>
    <dxf>
      <border>
        <left style="thin">
          <color rgb="FFFF0000"/>
        </left>
        <right style="thin">
          <color rgb="FFFF0000"/>
        </right>
        <top style="thin">
          <color rgb="FFFF0000"/>
        </top>
        <bottom style="thin">
          <color rgb="FFFF0000"/>
        </bottom>
        <vertical/>
        <horizontal/>
      </border>
    </dxf>
    <dxf>
      <fill>
        <patternFill>
          <bgColor theme="0" tint="-0.24994659260841701"/>
        </patternFill>
      </fill>
    </dxf>
    <dxf>
      <border>
        <left style="thin">
          <color rgb="FFFF0000"/>
        </left>
        <right style="thin">
          <color rgb="FFFF0000"/>
        </right>
        <top style="thin">
          <color rgb="FFFF0000"/>
        </top>
        <bottom style="thin">
          <color rgb="FFFF0000"/>
        </bottom>
        <vertical/>
        <horizontal/>
      </border>
    </dxf>
    <dxf>
      <font>
        <color rgb="FF00B050"/>
      </font>
    </dxf>
    <dxf>
      <font>
        <color rgb="FFFF0000"/>
      </font>
    </dxf>
  </dxfs>
  <tableStyles count="0" defaultTableStyle="TableStyleMedium2" defaultPivotStyle="PivotStyleLight16"/>
  <colors>
    <mruColors>
      <color rgb="FFE69AE8"/>
      <color rgb="FF12FE00"/>
      <color rgb="FF00A8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171450</xdr:colOff>
      <xdr:row>0</xdr:row>
      <xdr:rowOff>171450</xdr:rowOff>
    </xdr:from>
    <xdr:to>
      <xdr:col>8</xdr:col>
      <xdr:colOff>160019</xdr:colOff>
      <xdr:row>4</xdr:row>
      <xdr:rowOff>11429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171450"/>
          <a:ext cx="2138045" cy="8242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ugo Choi" id="{7E991732-04C4-4175-B977-30A2F0CF1769}" userId="S::Hugo.Choi@officeforstudents.org.uk::aa10e1c2-d288-434f-bed9-6a3e7bce69f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4-02-27T10:20:36.69" personId="{7E991732-04C4-4175-B977-30A2F0CF1769}" id="{D2DEB1B9-B57C-4BE3-B9D5-74C94F10A57A}">
    <text>Change to 23</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ficeforstudents.org.uk/publications/guidance-on-monitoring-of-capital-funding-2024-25/" TargetMode="External"/><Relationship Id="rId1" Type="http://schemas.openxmlformats.org/officeDocument/2006/relationships/hyperlink" Target="mailto:capitalgrant@officeforstudents.org.uk?subject=Capital%20funding%20monitoring%20return%202021-22%20assistan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5"/>
  <sheetViews>
    <sheetView showGridLines="0" tabSelected="1" workbookViewId="0"/>
  </sheetViews>
  <sheetFormatPr defaultColWidth="9" defaultRowHeight="13.5" x14ac:dyDescent="0.35"/>
  <cols>
    <col min="1" max="1" width="127.19921875" style="1" customWidth="1"/>
    <col min="2" max="2" width="14.796875" style="1" customWidth="1"/>
    <col min="3" max="6" width="9" style="1"/>
    <col min="7" max="7" width="13.6640625" style="1" customWidth="1"/>
    <col min="8" max="8" width="9" style="1"/>
    <col min="9" max="9" width="10.796875" style="1" customWidth="1"/>
    <col min="10" max="16384" width="9" style="1"/>
  </cols>
  <sheetData>
    <row r="1" spans="1:9" ht="22.5" x14ac:dyDescent="0.6">
      <c r="A1" s="6" t="s">
        <v>0</v>
      </c>
      <c r="B1" s="6"/>
      <c r="C1" s="6"/>
      <c r="D1" s="6"/>
      <c r="E1" s="6"/>
      <c r="F1" s="6"/>
      <c r="G1" s="6"/>
      <c r="H1" s="6"/>
      <c r="I1" s="6"/>
    </row>
    <row r="2" spans="1:9" ht="22.5" x14ac:dyDescent="0.6">
      <c r="A2" s="6" t="s">
        <v>1</v>
      </c>
      <c r="B2" s="6"/>
      <c r="C2" s="6"/>
      <c r="D2" s="6"/>
      <c r="E2" s="6"/>
      <c r="F2" s="6"/>
      <c r="G2" s="6"/>
      <c r="H2" s="6"/>
      <c r="I2" s="6"/>
    </row>
    <row r="3" spans="1:9" ht="18" customHeight="1" x14ac:dyDescent="0.4">
      <c r="A3" s="80" t="s">
        <v>2</v>
      </c>
      <c r="B3" s="7"/>
      <c r="C3" s="7"/>
      <c r="D3" s="7"/>
      <c r="E3" s="7"/>
      <c r="F3" s="7"/>
      <c r="G3" s="7"/>
      <c r="H3" s="7"/>
      <c r="I3" s="7"/>
    </row>
    <row r="5" spans="1:9" ht="13.9" x14ac:dyDescent="0.4">
      <c r="A5" s="16" t="str">
        <f>IF(PROVIDER&lt;&gt;"","Provider name: "&amp;PROVIDER,"Provider name: Provider")</f>
        <v>Provider name: Provider</v>
      </c>
      <c r="B5" s="10"/>
    </row>
    <row r="6" spans="1:9" ht="13.9" x14ac:dyDescent="0.4">
      <c r="A6" s="17" t="str">
        <f>IF(UKPRN&lt;&gt;"","Provider UKPRN: "&amp;UKPRN,"Provider UKPRN: UKPRN")</f>
        <v>Provider UKPRN: UKPRN</v>
      </c>
      <c r="B6" s="14"/>
    </row>
    <row r="7" spans="1:9" ht="15" customHeight="1" x14ac:dyDescent="0.4">
      <c r="A7" s="90" t="s">
        <v>3</v>
      </c>
      <c r="B7" s="91">
        <f>'Formula funding'!C7</f>
        <v>0</v>
      </c>
    </row>
    <row r="8" spans="1:9" ht="15" customHeight="1" x14ac:dyDescent="0.4">
      <c r="A8" s="90" t="s">
        <v>4</v>
      </c>
      <c r="B8" s="91">
        <f>[0]!AllocationB</f>
        <v>0</v>
      </c>
    </row>
    <row r="9" spans="1:9" ht="15" customHeight="1" x14ac:dyDescent="0.4">
      <c r="A9" s="18" t="s">
        <v>5</v>
      </c>
      <c r="B9" s="66">
        <f>B7+B8</f>
        <v>0</v>
      </c>
    </row>
    <row r="10" spans="1:9" ht="15" customHeight="1" x14ac:dyDescent="0.4">
      <c r="A10" s="89"/>
      <c r="B10" s="88"/>
    </row>
    <row r="11" spans="1:9" ht="15" customHeight="1" x14ac:dyDescent="0.4">
      <c r="A11" s="257" t="str">
        <f>Validation!A6</f>
        <v>Your workbook contains 1 validation errors. Please correct these before submission.</v>
      </c>
      <c r="B11" s="258"/>
      <c r="C11" s="259"/>
    </row>
    <row r="13" spans="1:9" ht="17.649999999999999" x14ac:dyDescent="0.35">
      <c r="A13" s="2" t="s">
        <v>6</v>
      </c>
    </row>
    <row r="14" spans="1:9" ht="12" customHeight="1" x14ac:dyDescent="0.35">
      <c r="A14" s="117"/>
      <c r="B14" s="68"/>
      <c r="C14" s="68"/>
      <c r="D14" s="68"/>
      <c r="E14" s="68"/>
      <c r="F14" s="68"/>
      <c r="G14" s="10"/>
    </row>
    <row r="15" spans="1:9" ht="14.75" customHeight="1" x14ac:dyDescent="0.35">
      <c r="A15" s="118" t="s">
        <v>7</v>
      </c>
      <c r="B15" s="5"/>
      <c r="C15" s="5"/>
      <c r="D15" s="5"/>
      <c r="E15" s="5"/>
      <c r="F15" s="5"/>
      <c r="G15" s="14"/>
      <c r="H15" s="9"/>
      <c r="I15" s="9"/>
    </row>
    <row r="16" spans="1:9" ht="14.75" customHeight="1" x14ac:dyDescent="0.35">
      <c r="A16" s="114" t="s">
        <v>8</v>
      </c>
      <c r="B16" s="5"/>
      <c r="C16" s="5"/>
      <c r="D16" s="5"/>
      <c r="E16" s="5"/>
      <c r="F16" s="5"/>
      <c r="G16" s="14"/>
      <c r="H16" s="9"/>
      <c r="I16" s="9"/>
    </row>
    <row r="17" spans="1:9" ht="14.75" customHeight="1" x14ac:dyDescent="0.35">
      <c r="A17" s="152" t="s">
        <v>9</v>
      </c>
      <c r="B17" s="107"/>
      <c r="C17" s="107"/>
      <c r="D17" s="107"/>
      <c r="E17" s="107"/>
      <c r="F17" s="107"/>
      <c r="G17" s="111"/>
      <c r="H17" s="108"/>
      <c r="I17" s="108"/>
    </row>
    <row r="18" spans="1:9" ht="14.75" customHeight="1" x14ac:dyDescent="0.35">
      <c r="A18" s="115"/>
      <c r="B18" s="107"/>
      <c r="C18" s="107"/>
      <c r="D18" s="107"/>
      <c r="E18" s="107"/>
      <c r="F18" s="107"/>
      <c r="G18" s="111"/>
      <c r="H18" s="108"/>
      <c r="I18" s="108"/>
    </row>
    <row r="19" spans="1:9" ht="14.75" customHeight="1" x14ac:dyDescent="0.35">
      <c r="A19" s="13" t="s">
        <v>10</v>
      </c>
      <c r="B19" s="107"/>
      <c r="C19" s="107"/>
      <c r="D19" s="107"/>
      <c r="E19" s="107"/>
      <c r="F19" s="107"/>
      <c r="G19" s="111"/>
      <c r="H19" s="108"/>
      <c r="I19" s="108"/>
    </row>
    <row r="20" spans="1:9" ht="14.75" customHeight="1" x14ac:dyDescent="0.35">
      <c r="A20" s="256" t="s">
        <v>276</v>
      </c>
      <c r="B20" s="107"/>
      <c r="C20" s="107"/>
      <c r="D20" s="107"/>
      <c r="E20" s="107"/>
      <c r="F20" s="107"/>
      <c r="G20" s="111"/>
      <c r="H20" s="227"/>
      <c r="I20" s="227"/>
    </row>
    <row r="21" spans="1:9" ht="14.75" customHeight="1" x14ac:dyDescent="0.35">
      <c r="A21" s="116"/>
      <c r="B21" s="112"/>
      <c r="C21" s="112"/>
      <c r="D21" s="112"/>
      <c r="E21" s="112"/>
      <c r="F21" s="112"/>
      <c r="G21" s="113"/>
      <c r="H21" s="108"/>
      <c r="I21" s="108"/>
    </row>
    <row r="22" spans="1:9" x14ac:dyDescent="0.35">
      <c r="B22" s="9"/>
      <c r="C22" s="9"/>
      <c r="D22" s="9"/>
      <c r="E22" s="9"/>
      <c r="F22" s="9"/>
      <c r="G22" s="9"/>
      <c r="H22" s="9"/>
      <c r="I22" s="9"/>
    </row>
    <row r="23" spans="1:9" ht="17.649999999999999" x14ac:dyDescent="0.35">
      <c r="A23" s="2" t="s">
        <v>11</v>
      </c>
    </row>
    <row r="24" spans="1:9" x14ac:dyDescent="0.35">
      <c r="A24" s="119"/>
      <c r="B24" s="68"/>
      <c r="C24" s="68"/>
      <c r="D24" s="68"/>
      <c r="E24" s="68"/>
      <c r="F24" s="68"/>
      <c r="G24" s="10"/>
    </row>
    <row r="25" spans="1:9" x14ac:dyDescent="0.35">
      <c r="A25" s="120" t="s">
        <v>12</v>
      </c>
      <c r="B25" s="5"/>
      <c r="C25" s="5"/>
      <c r="D25" s="5"/>
      <c r="E25" s="5"/>
      <c r="F25" s="5"/>
      <c r="G25" s="14"/>
    </row>
    <row r="26" spans="1:9" x14ac:dyDescent="0.35">
      <c r="A26" s="120" t="s">
        <v>13</v>
      </c>
      <c r="B26" s="5"/>
      <c r="C26" s="5"/>
      <c r="D26" s="5"/>
      <c r="E26" s="5"/>
      <c r="F26" s="5"/>
      <c r="G26" s="14"/>
    </row>
    <row r="27" spans="1:9" x14ac:dyDescent="0.35">
      <c r="A27" s="120" t="s">
        <v>14</v>
      </c>
      <c r="B27" s="5"/>
      <c r="C27" s="5"/>
      <c r="D27" s="5"/>
      <c r="E27" s="5"/>
      <c r="F27" s="5"/>
      <c r="G27" s="14"/>
    </row>
    <row r="28" spans="1:9" x14ac:dyDescent="0.35">
      <c r="A28" s="120" t="s">
        <v>15</v>
      </c>
      <c r="B28" s="5"/>
      <c r="C28" s="5"/>
      <c r="D28" s="5"/>
      <c r="E28" s="5"/>
      <c r="F28" s="5"/>
      <c r="G28" s="14"/>
    </row>
    <row r="29" spans="1:9" x14ac:dyDescent="0.35">
      <c r="A29" s="120" t="s">
        <v>16</v>
      </c>
      <c r="B29" s="5"/>
      <c r="C29" s="5"/>
      <c r="D29" s="5"/>
      <c r="E29" s="5"/>
      <c r="F29" s="5"/>
      <c r="G29" s="14"/>
    </row>
    <row r="30" spans="1:9" x14ac:dyDescent="0.35">
      <c r="A30" s="120" t="s">
        <v>17</v>
      </c>
      <c r="B30" s="5"/>
      <c r="C30" s="5"/>
      <c r="D30" s="5"/>
      <c r="E30" s="5"/>
      <c r="F30" s="5"/>
      <c r="G30" s="14"/>
    </row>
    <row r="31" spans="1:9" ht="27" customHeight="1" x14ac:dyDescent="0.35">
      <c r="A31" s="121" t="s">
        <v>18</v>
      </c>
      <c r="B31" s="109"/>
      <c r="C31" s="109"/>
      <c r="D31" s="109"/>
      <c r="E31" s="109"/>
      <c r="F31" s="109"/>
      <c r="G31" s="122"/>
      <c r="H31" s="110"/>
      <c r="I31" s="110"/>
    </row>
    <row r="32" spans="1:9" x14ac:dyDescent="0.35">
      <c r="A32" s="13" t="s">
        <v>19</v>
      </c>
      <c r="B32" s="5"/>
      <c r="C32" s="5"/>
      <c r="D32" s="5"/>
      <c r="E32" s="5"/>
      <c r="F32" s="5"/>
      <c r="G32" s="14"/>
    </row>
    <row r="33" spans="1:7" x14ac:dyDescent="0.35">
      <c r="A33" s="11"/>
      <c r="B33" s="69"/>
      <c r="C33" s="69"/>
      <c r="D33" s="69"/>
      <c r="E33" s="69"/>
      <c r="F33" s="69"/>
      <c r="G33" s="12"/>
    </row>
    <row r="35" spans="1:7" x14ac:dyDescent="0.35">
      <c r="A35" s="98" t="s">
        <v>20</v>
      </c>
    </row>
  </sheetData>
  <sheetProtection algorithmName="SHA-512" hashValue="Pkjzu6eEMTY8sfXRy6w8zAhb5PTUuhPkuhNVMtb3BXn41Z9/buumy3ajOlCzjnKn8xorkXXMTGnFILkr0rh/4A==" saltValue="RZiiSN9Z/r9EzGP+FACr0w==" spinCount="100000" sheet="1" objects="1" scenarios="1"/>
  <mergeCells count="1">
    <mergeCell ref="A11:C11"/>
  </mergeCells>
  <conditionalFormatting sqref="A11:C11">
    <cfRule type="notContainsText" dxfId="36" priority="1" operator="notContains" text="No validation errors">
      <formula>ISERROR(SEARCH("No validation errors",A11))</formula>
    </cfRule>
    <cfRule type="containsText" dxfId="35" priority="2" operator="containsText" text="No validation errors">
      <formula>NOT(ISERROR(SEARCH("No validation errors",A11)))</formula>
    </cfRule>
  </conditionalFormatting>
  <hyperlinks>
    <hyperlink ref="A35" r:id="rId1" display="If you require any assistance with your capital funding monitoring return 2021-22, please email capitalgrant@officeforstudents.org.uk." xr:uid="{8AA8950E-6651-480F-A980-706C642DFEE8}"/>
    <hyperlink ref="A20" r:id="rId2" xr:uid="{CE7F4059-C0BC-4F1C-B940-D17D2EB85DBF}"/>
  </hyperlinks>
  <pageMargins left="0.70866141732283472" right="0.70866141732283472" top="0.74803149606299213" bottom="0.74803149606299213" header="0.31496062992125984" footer="0.31496062992125984"/>
  <pageSetup paperSize="9"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7"/>
  <sheetViews>
    <sheetView topLeftCell="B1" workbookViewId="0">
      <selection activeCell="B1" sqref="B1"/>
    </sheetView>
  </sheetViews>
  <sheetFormatPr defaultColWidth="9" defaultRowHeight="13.5" x14ac:dyDescent="0.35"/>
  <cols>
    <col min="1" max="1" width="0" style="1" hidden="1" customWidth="1"/>
    <col min="2" max="2" width="108.19921875" style="1" customWidth="1"/>
    <col min="3" max="3" width="38" style="1" customWidth="1"/>
    <col min="4" max="4" width="24.796875" style="1" customWidth="1"/>
    <col min="5" max="5" width="38" style="1" customWidth="1"/>
    <col min="6" max="6" width="11" style="1" hidden="1" customWidth="1"/>
    <col min="7" max="7" width="12.796875" style="4" hidden="1" customWidth="1"/>
    <col min="8" max="8" width="5.796875" style="1" hidden="1" customWidth="1"/>
    <col min="9" max="9" width="8.796875" style="1" hidden="1" customWidth="1"/>
    <col min="10" max="10" width="34" style="1" hidden="1" customWidth="1"/>
    <col min="11" max="13" width="9" style="1" hidden="1" customWidth="1"/>
    <col min="14" max="14" width="10" style="1" hidden="1" customWidth="1"/>
    <col min="15" max="15" width="9" style="1" customWidth="1"/>
    <col min="16" max="16384" width="9" style="1"/>
  </cols>
  <sheetData>
    <row r="1" spans="2:14" ht="22.5" x14ac:dyDescent="0.6">
      <c r="B1" s="6" t="str">
        <f>'Cover sheet'!A1</f>
        <v>Monitoring of capital funding allocated in the financial year 2024-25</v>
      </c>
      <c r="C1" s="6"/>
      <c r="D1" s="77"/>
      <c r="E1" s="77"/>
      <c r="F1" s="77"/>
      <c r="G1" s="72"/>
      <c r="H1" s="6"/>
      <c r="I1" s="6"/>
      <c r="J1" s="6"/>
      <c r="K1" s="6"/>
      <c r="L1" s="6"/>
    </row>
    <row r="2" spans="2:14" ht="17.649999999999999" x14ac:dyDescent="0.5">
      <c r="B2" s="8" t="s">
        <v>21</v>
      </c>
      <c r="C2" s="8"/>
      <c r="D2" s="8"/>
      <c r="E2" s="8"/>
      <c r="F2" s="8"/>
      <c r="G2" s="73"/>
      <c r="H2" s="8"/>
      <c r="I2" s="8"/>
      <c r="J2" s="8"/>
      <c r="K2" s="8"/>
      <c r="L2" s="8"/>
      <c r="M2" s="1" t="s">
        <v>22</v>
      </c>
      <c r="N2" s="15"/>
    </row>
    <row r="3" spans="2:14" ht="22.5" x14ac:dyDescent="0.6">
      <c r="B3" s="6"/>
      <c r="C3" s="8"/>
      <c r="D3" s="8"/>
      <c r="E3" s="8"/>
      <c r="F3" s="8"/>
      <c r="G3" s="73"/>
      <c r="H3" s="8"/>
      <c r="I3" s="8"/>
      <c r="J3" s="8"/>
      <c r="K3" s="8"/>
      <c r="L3" s="8"/>
      <c r="N3" s="15"/>
    </row>
    <row r="4" spans="2:14" ht="17.649999999999999" x14ac:dyDescent="0.5">
      <c r="B4" s="8" t="str">
        <f>IF(AND(PROVIDER&lt;&gt;"",UKPRN&lt;&gt;""),PROVIDER&amp;" ("&amp;UKPRN&amp;")","Provider (UKPRN)")</f>
        <v>Provider (UKPRN)</v>
      </c>
      <c r="C4" s="8"/>
      <c r="D4" s="8"/>
      <c r="E4" s="8"/>
      <c r="F4" s="8"/>
      <c r="G4" s="73"/>
      <c r="H4" s="8"/>
      <c r="I4" s="8"/>
      <c r="J4" s="8"/>
      <c r="K4" s="8"/>
      <c r="L4" s="8"/>
      <c r="M4" s="1" t="s">
        <v>23</v>
      </c>
      <c r="N4" s="15"/>
    </row>
    <row r="5" spans="2:14" ht="17.649999999999999" x14ac:dyDescent="0.5">
      <c r="B5" s="8"/>
      <c r="C5" s="8"/>
      <c r="D5" s="8"/>
      <c r="E5" s="8"/>
      <c r="F5" s="8"/>
      <c r="G5" s="73"/>
      <c r="H5" s="8"/>
      <c r="I5" s="8"/>
      <c r="J5" s="8"/>
      <c r="K5" s="8"/>
      <c r="L5" s="8"/>
    </row>
    <row r="6" spans="2:14" ht="15" x14ac:dyDescent="0.4">
      <c r="B6" s="70" t="s">
        <v>24</v>
      </c>
      <c r="C6" s="70"/>
      <c r="D6" s="70"/>
      <c r="E6" s="70"/>
      <c r="F6" s="70"/>
      <c r="G6" s="74"/>
      <c r="H6" s="70"/>
      <c r="I6" s="70"/>
      <c r="J6" s="82" t="s">
        <v>25</v>
      </c>
    </row>
    <row r="7" spans="2:14" x14ac:dyDescent="0.35">
      <c r="B7" s="125" t="s">
        <v>26</v>
      </c>
      <c r="C7" s="92">
        <v>0</v>
      </c>
      <c r="D7" s="96"/>
      <c r="E7" s="79"/>
      <c r="F7" s="79"/>
      <c r="J7" s="15" t="s">
        <v>27</v>
      </c>
    </row>
    <row r="8" spans="2:14" x14ac:dyDescent="0.35">
      <c r="B8" s="125" t="s">
        <v>28</v>
      </c>
      <c r="C8" s="97">
        <v>0</v>
      </c>
      <c r="D8" s="96"/>
      <c r="E8" s="79"/>
      <c r="F8" s="79"/>
      <c r="J8" s="15" t="s">
        <v>29</v>
      </c>
    </row>
    <row r="9" spans="2:14" x14ac:dyDescent="0.35">
      <c r="B9" s="125" t="s">
        <v>30</v>
      </c>
      <c r="C9" s="92">
        <f>AllocationF-C8</f>
        <v>0</v>
      </c>
      <c r="D9" s="96"/>
      <c r="E9" s="79"/>
      <c r="F9" s="79"/>
      <c r="J9" s="15" t="s">
        <v>31</v>
      </c>
    </row>
    <row r="11" spans="2:14" hidden="1" x14ac:dyDescent="0.35">
      <c r="B11" s="248" t="s">
        <v>274</v>
      </c>
      <c r="C11" s="251" t="s">
        <v>274</v>
      </c>
    </row>
    <row r="12" spans="2:14" hidden="1" x14ac:dyDescent="0.35">
      <c r="B12" s="81"/>
      <c r="C12" s="249" t="s">
        <v>32</v>
      </c>
    </row>
    <row r="13" spans="2:14" hidden="1" x14ac:dyDescent="0.35"/>
    <row r="14" spans="2:14" ht="17.649999999999999" x14ac:dyDescent="0.5">
      <c r="B14" s="211" t="s">
        <v>33</v>
      </c>
      <c r="C14" s="79"/>
      <c r="F14" s="3"/>
    </row>
    <row r="15" spans="2:14" ht="45.6" customHeight="1" x14ac:dyDescent="0.45">
      <c r="B15" s="265" t="s">
        <v>34</v>
      </c>
      <c r="C15" s="266"/>
      <c r="D15" s="267"/>
      <c r="E15" s="99"/>
      <c r="F15" s="82" t="s">
        <v>25</v>
      </c>
    </row>
    <row r="16" spans="2:14" ht="13.9" x14ac:dyDescent="0.4">
      <c r="B16" s="124" t="s">
        <v>35</v>
      </c>
      <c r="C16" s="233">
        <v>0</v>
      </c>
      <c r="D16" s="209"/>
      <c r="E16" s="99"/>
      <c r="F16" s="247" t="s">
        <v>267</v>
      </c>
    </row>
    <row r="17" spans="2:6" ht="14" customHeight="1" x14ac:dyDescent="0.4">
      <c r="B17" s="124" t="s">
        <v>36</v>
      </c>
      <c r="C17" s="233">
        <v>0</v>
      </c>
      <c r="D17" s="209"/>
      <c r="E17" s="99"/>
      <c r="F17" s="247" t="s">
        <v>268</v>
      </c>
    </row>
    <row r="18" spans="2:6" ht="14" customHeight="1" x14ac:dyDescent="0.4">
      <c r="B18" s="124" t="s">
        <v>37</v>
      </c>
      <c r="C18" s="233">
        <v>0</v>
      </c>
      <c r="D18" s="209"/>
      <c r="E18" s="99"/>
      <c r="F18" s="247" t="s">
        <v>269</v>
      </c>
    </row>
    <row r="19" spans="2:6" ht="14" customHeight="1" x14ac:dyDescent="0.4">
      <c r="B19" s="124" t="s">
        <v>38</v>
      </c>
      <c r="C19" s="233">
        <v>0</v>
      </c>
      <c r="D19" s="209"/>
      <c r="E19" s="99"/>
      <c r="F19" s="247" t="s">
        <v>270</v>
      </c>
    </row>
    <row r="20" spans="2:6" ht="14" customHeight="1" x14ac:dyDescent="0.4">
      <c r="B20" s="124" t="s">
        <v>39</v>
      </c>
      <c r="C20" s="233">
        <v>0</v>
      </c>
      <c r="D20" s="209"/>
      <c r="E20" s="99"/>
      <c r="F20" s="247" t="s">
        <v>271</v>
      </c>
    </row>
    <row r="21" spans="2:6" ht="14" customHeight="1" x14ac:dyDescent="0.4">
      <c r="B21" s="124" t="s">
        <v>40</v>
      </c>
      <c r="C21" s="233">
        <v>0</v>
      </c>
      <c r="D21" s="209"/>
      <c r="E21" s="99"/>
      <c r="F21" s="247" t="s">
        <v>272</v>
      </c>
    </row>
    <row r="22" spans="2:6" ht="14" customHeight="1" x14ac:dyDescent="0.4">
      <c r="B22" s="210" t="s">
        <v>41</v>
      </c>
      <c r="C22" s="244">
        <v>0</v>
      </c>
      <c r="D22" s="209"/>
      <c r="E22" s="99"/>
      <c r="F22" s="247" t="s">
        <v>273</v>
      </c>
    </row>
    <row r="23" spans="2:6" ht="14" hidden="1" customHeight="1" x14ac:dyDescent="0.4">
      <c r="B23" s="81"/>
      <c r="C23" s="253" t="s">
        <v>274</v>
      </c>
      <c r="D23" s="243"/>
      <c r="E23" s="99"/>
      <c r="F23" s="247"/>
    </row>
    <row r="24" spans="2:6" ht="14" hidden="1" customHeight="1" x14ac:dyDescent="0.35">
      <c r="B24" s="246"/>
      <c r="C24" s="249" t="s">
        <v>266</v>
      </c>
      <c r="D24" s="245"/>
      <c r="E24" s="245"/>
      <c r="F24" s="245"/>
    </row>
    <row r="25" spans="2:6" ht="14" hidden="1" customHeight="1" x14ac:dyDescent="0.35">
      <c r="B25" s="245"/>
      <c r="C25" s="245"/>
      <c r="D25" s="245"/>
      <c r="E25" s="245"/>
      <c r="F25" s="248" t="s">
        <v>25</v>
      </c>
    </row>
    <row r="26" spans="2:6" ht="168" customHeight="1" x14ac:dyDescent="0.35">
      <c r="B26" s="260"/>
      <c r="C26" s="260"/>
      <c r="D26" s="260"/>
      <c r="E26" s="100"/>
      <c r="F26" s="15" t="s">
        <v>42</v>
      </c>
    </row>
    <row r="27" spans="2:6" ht="14" customHeight="1" x14ac:dyDescent="0.4">
      <c r="B27" s="1" t="s">
        <v>43</v>
      </c>
      <c r="C27" s="85"/>
      <c r="F27" s="225"/>
    </row>
    <row r="28" spans="2:6" ht="14" customHeight="1" x14ac:dyDescent="0.4">
      <c r="C28" s="85"/>
      <c r="F28" s="225"/>
    </row>
    <row r="29" spans="2:6" ht="15" customHeight="1" x14ac:dyDescent="0.4">
      <c r="B29" s="70" t="s">
        <v>44</v>
      </c>
    </row>
    <row r="30" spans="2:6" ht="17.25" customHeight="1" x14ac:dyDescent="0.45">
      <c r="B30" s="261" t="s">
        <v>45</v>
      </c>
      <c r="C30" s="262"/>
      <c r="D30" s="262"/>
      <c r="E30" s="226"/>
    </row>
    <row r="31" spans="2:6" ht="163.5" customHeight="1" x14ac:dyDescent="0.35">
      <c r="B31" s="263"/>
      <c r="C31" s="264"/>
      <c r="D31" s="264"/>
      <c r="E31" s="214"/>
      <c r="F31" s="15" t="s">
        <v>46</v>
      </c>
    </row>
    <row r="32" spans="2:6" ht="15.6" customHeight="1" x14ac:dyDescent="0.4">
      <c r="B32" s="105" t="str">
        <f>TEXT(1000-IF(LEN(TRIM(B31))=0,0,LEN(TRIM(B31))-LEN(SUBSTITUTE(B31," ",""))+1),"#,##0;;@")&amp;" words remaining"</f>
        <v>1,000 words remaining</v>
      </c>
      <c r="C32" s="85"/>
    </row>
    <row r="33" spans="1:5" ht="30.75" hidden="1" customHeight="1" x14ac:dyDescent="0.35">
      <c r="A33" s="81"/>
      <c r="B33" s="15"/>
      <c r="C33" s="15"/>
      <c r="D33" s="15"/>
      <c r="E33" s="15"/>
    </row>
    <row r="34" spans="1:5" ht="33.75" hidden="1" customHeight="1" x14ac:dyDescent="0.35">
      <c r="A34" s="81"/>
      <c r="B34" s="249" t="s">
        <v>47</v>
      </c>
      <c r="C34" s="15"/>
      <c r="D34" s="15"/>
      <c r="E34" s="15"/>
    </row>
    <row r="35" spans="1:5" x14ac:dyDescent="0.35">
      <c r="B35" s="106"/>
    </row>
    <row r="37" spans="1:5" x14ac:dyDescent="0.35">
      <c r="B37" s="104"/>
    </row>
  </sheetData>
  <sheetProtection algorithmName="SHA-512" hashValue="DygRrQHtbSuOWeYSzYK91+n4VTRX3JHFnrjJX3M8npnG25t/yX5yQXyqIRAdlRg95iT01Mm0bWvpojmqYUrelQ==" saltValue="o2Jt7JVNMtUe+izbqtT+Jg==" spinCount="100000" sheet="1" objects="1" scenarios="1"/>
  <mergeCells count="4">
    <mergeCell ref="B26:D26"/>
    <mergeCell ref="B30:D30"/>
    <mergeCell ref="B31:D31"/>
    <mergeCell ref="B15:D15"/>
  </mergeCells>
  <phoneticPr fontId="25" type="noConversion"/>
  <conditionalFormatting sqref="B31">
    <cfRule type="expression" dxfId="33" priority="7">
      <formula>IF($C$9=0, 1, 0)</formula>
    </cfRule>
  </conditionalFormatting>
  <conditionalFormatting sqref="B26:D26">
    <cfRule type="expression" dxfId="31" priority="2">
      <formula>IF($C$9=0, 1, 0)</formula>
    </cfRule>
  </conditionalFormatting>
  <dataValidations xWindow="1789" yWindow="656" count="7">
    <dataValidation type="decimal" allowBlank="1" showInputMessage="1" showErrorMessage="1" errorTitle="Incorrect value entered" error="Please enter non-negative spending that does not exceed the funding received." sqref="C8" xr:uid="{48BD8669-B0FA-4F65-921E-D7FFC9CEBE65}">
      <formula1>0</formula1>
      <formula2>C7</formula2>
    </dataValidation>
    <dataValidation type="decimal" operator="greaterThan" allowBlank="1" showInputMessage="1" showErrorMessage="1" errorTitle="Value entered is very small" error="Please enter a larger number." sqref="C7" xr:uid="{270E70CE-99A9-42CF-8524-854CEB1DAB24}">
      <formula1>10</formula1>
    </dataValidation>
    <dataValidation type="custom" operator="lessThanOrEqual" allowBlank="1" showInputMessage="1" showErrorMessage="1" errorTitle="Word limit exceeded" error="The word limit has been exceeded. Please review and ensure you have fewer than 1001 words." sqref="E31" xr:uid="{40A8DA05-9882-4C33-A9E3-73C0C82BF0B3}">
      <formula1>LEN(TRIM(E31))-LEN(SUBSTITUTE(E31," ",""))+1&lt;1001</formula1>
    </dataValidation>
    <dataValidation type="custom" operator="lessThanOrEqual" allowBlank="1" showInputMessage="1" showErrorMessage="1" errorTitle="Word limit exceeded" error="The word limit has been exceeded. Please review and ensure you have 500 words or less." sqref="B26:D26" xr:uid="{42581BB1-D520-416D-9BFE-0BD7E83F1BF0}">
      <formula1>LEN(TRIM(B26))-LEN(SUBSTITUTE(B26," ",""))+1&lt;501</formula1>
    </dataValidation>
    <dataValidation allowBlank="1" showInputMessage="1" showErrorMessage="1" prompt="_x000a_" sqref="B16:B21" xr:uid="{9087712D-BFCA-4636-9528-404179E541C7}"/>
    <dataValidation type="custom" operator="lessThanOrEqual" allowBlank="1" showInputMessage="1" showErrorMessage="1" errorTitle="Word limit exceeded" error="The word limit has been exceeded. Please review and ensure you have 1000 words or less." sqref="B31:D31" xr:uid="{6FDD3F67-C4F0-4782-A2B5-816DFD65DACC}">
      <formula1>LEN(TRIM(B31))-LEN(SUBSTITUTE(B31," ",""))+1&lt;1001</formula1>
    </dataValidation>
    <dataValidation type="decimal" operator="greaterThanOrEqual" allowBlank="1" showErrorMessage="1" errorTitle="Invalid response" error="Please check this figure is correct" sqref="C16:C22" xr:uid="{83341BE0-8F16-46C1-8657-CA218A33C4D3}">
      <formula1>0</formula1>
    </dataValidation>
  </dataValidations>
  <pageMargins left="0.70866141732283472" right="0.70866141732283472" top="0.74803149606299213" bottom="0.76" header="0.31496062992125984" footer="0.31496062992125984"/>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expression" priority="3" id="{21E393B7-E160-4F9B-9A97-569CC9811FF1}">
            <xm:f>IF('Validation checks'!#REF!=1,1,0)</xm:f>
            <x14:dxf>
              <border>
                <left style="thin">
                  <color rgb="FFFF0000"/>
                </left>
                <right style="thin">
                  <color rgb="FFFF0000"/>
                </right>
                <top style="thin">
                  <color rgb="FFFF0000"/>
                </top>
                <bottom style="thin">
                  <color rgb="FFFF0000"/>
                </bottom>
                <vertical/>
                <horizontal/>
              </border>
            </x14:dxf>
          </x14:cfRule>
          <xm:sqref>B26</xm:sqref>
        </x14:conditionalFormatting>
        <x14:conditionalFormatting xmlns:xm="http://schemas.microsoft.com/office/excel/2006/main">
          <x14:cfRule type="expression" priority="122" id="{593F0588-53FD-4FAB-BCA8-F3440F00226B}">
            <xm:f>IF('Validation checks'!#REF!=1,1,0)</xm:f>
            <x14:dxf>
              <border>
                <left style="thin">
                  <color rgb="FFFF0000"/>
                </left>
                <right style="thin">
                  <color rgb="FFFF0000"/>
                </right>
                <top style="thin">
                  <color rgb="FFFF0000"/>
                </top>
                <bottom style="thin">
                  <color rgb="FFFF0000"/>
                </bottom>
                <vertical/>
                <horizontal/>
              </border>
            </x14:dxf>
          </x14:cfRule>
          <xm:sqref>B31</xm:sqref>
        </x14:conditionalFormatting>
        <x14:conditionalFormatting xmlns:xm="http://schemas.microsoft.com/office/excel/2006/main">
          <x14:cfRule type="expression" priority="182" id="{508C0DB9-0713-426A-8ADF-98AF4F1B2274}">
            <xm:f>IF('Validation checks'!$D$5=1,1,0)</xm:f>
            <x14:dxf>
              <font>
                <color theme="7" tint="-0.24994659260841701"/>
              </font>
            </x14:dxf>
          </x14:cfRule>
          <xm:sqref>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39F4-858B-49B2-B697-D4B2B41C8DA6}">
  <sheetPr codeName="Sheet4">
    <pageSetUpPr fitToPage="1"/>
  </sheetPr>
  <dimension ref="A1:N137"/>
  <sheetViews>
    <sheetView topLeftCell="B1" zoomScaleNormal="100" workbookViewId="0">
      <selection activeCell="B1" sqref="B1"/>
    </sheetView>
  </sheetViews>
  <sheetFormatPr defaultColWidth="9" defaultRowHeight="13.5" x14ac:dyDescent="0.35"/>
  <cols>
    <col min="1" max="1" width="9" style="1" hidden="1" customWidth="1"/>
    <col min="2" max="2" width="71.796875" style="1" customWidth="1"/>
    <col min="3" max="3" width="17.796875" style="1" customWidth="1"/>
    <col min="4" max="4" width="67.53125" style="1" customWidth="1"/>
    <col min="5" max="5" width="27.796875" style="1" customWidth="1"/>
    <col min="6" max="6" width="68.796875" style="1" hidden="1" customWidth="1"/>
    <col min="7" max="7" width="27.19921875" style="4" hidden="1" customWidth="1"/>
    <col min="8" max="8" width="30.796875" style="1" hidden="1" customWidth="1"/>
    <col min="9" max="9" width="5.1328125" style="1" hidden="1" customWidth="1"/>
    <col min="10" max="10" width="9.19921875" style="1" hidden="1" customWidth="1"/>
    <col min="11" max="13" width="9" style="1" hidden="1" customWidth="1"/>
    <col min="14" max="14" width="10" style="1" hidden="1" customWidth="1"/>
    <col min="15" max="16384" width="9" style="1"/>
  </cols>
  <sheetData>
    <row r="1" spans="2:14" ht="22.5" x14ac:dyDescent="0.6">
      <c r="B1" s="6" t="str">
        <f>'Cover sheet'!A1</f>
        <v>Monitoring of capital funding allocated in the financial year 2024-25</v>
      </c>
      <c r="C1" s="6"/>
      <c r="D1" s="77"/>
      <c r="E1" s="77"/>
      <c r="G1" s="72"/>
      <c r="H1" s="6"/>
      <c r="I1" s="6"/>
      <c r="J1" s="77"/>
      <c r="K1" s="6"/>
      <c r="L1" s="6"/>
    </row>
    <row r="2" spans="2:14" s="215" customFormat="1" ht="17.649999999999999" x14ac:dyDescent="0.5">
      <c r="B2" s="8" t="s">
        <v>48</v>
      </c>
      <c r="C2" s="8"/>
      <c r="D2" s="8"/>
      <c r="E2" s="8"/>
      <c r="F2" s="8"/>
      <c r="G2" s="73"/>
      <c r="H2" s="8"/>
      <c r="I2" s="8"/>
      <c r="J2" s="8"/>
      <c r="K2" s="8"/>
      <c r="L2" s="8"/>
      <c r="M2" s="215" t="s">
        <v>22</v>
      </c>
      <c r="N2" s="216"/>
    </row>
    <row r="3" spans="2:14" ht="22.5" x14ac:dyDescent="0.6">
      <c r="B3" s="6"/>
      <c r="C3" s="8"/>
      <c r="D3" s="8"/>
      <c r="E3" s="8"/>
      <c r="F3" s="8"/>
      <c r="G3" s="73"/>
      <c r="H3" s="8"/>
      <c r="I3" s="8"/>
      <c r="J3" s="8"/>
      <c r="K3" s="8"/>
      <c r="L3" s="8"/>
      <c r="N3" s="15"/>
    </row>
    <row r="4" spans="2:14" ht="17.649999999999999" x14ac:dyDescent="0.5">
      <c r="B4" s="8" t="str">
        <f>'Formula funding'!B4</f>
        <v>Provider (UKPRN)</v>
      </c>
      <c r="C4" s="8"/>
      <c r="D4" s="8"/>
      <c r="E4" s="8"/>
      <c r="F4" s="8"/>
      <c r="G4" s="73"/>
      <c r="H4" s="8"/>
      <c r="I4" s="8"/>
      <c r="J4" s="8"/>
      <c r="K4" s="8"/>
      <c r="L4" s="8"/>
      <c r="M4" s="1" t="s">
        <v>23</v>
      </c>
      <c r="N4" s="15"/>
    </row>
    <row r="5" spans="2:14" ht="17.649999999999999" x14ac:dyDescent="0.5">
      <c r="B5" s="8"/>
      <c r="C5" s="8"/>
      <c r="D5" s="8"/>
      <c r="E5" s="8"/>
      <c r="F5" s="8"/>
      <c r="G5" s="73"/>
      <c r="H5" s="8"/>
      <c r="I5" s="8"/>
      <c r="J5" s="8"/>
      <c r="K5" s="8"/>
      <c r="L5" s="8"/>
    </row>
    <row r="6" spans="2:14" ht="15" x14ac:dyDescent="0.4">
      <c r="B6" s="70" t="s">
        <v>49</v>
      </c>
      <c r="C6" s="70"/>
      <c r="D6" s="70"/>
      <c r="E6" s="70"/>
      <c r="F6" s="70"/>
      <c r="G6" s="74"/>
      <c r="H6" s="70"/>
      <c r="I6" s="70"/>
      <c r="J6" s="82" t="s">
        <v>25</v>
      </c>
    </row>
    <row r="7" spans="2:14" x14ac:dyDescent="0.35">
      <c r="B7" s="93" t="s">
        <v>50</v>
      </c>
      <c r="C7" s="92"/>
      <c r="D7" s="96"/>
      <c r="E7" s="79"/>
      <c r="F7" s="79"/>
      <c r="J7" s="15" t="s">
        <v>27</v>
      </c>
    </row>
    <row r="8" spans="2:14" x14ac:dyDescent="0.35">
      <c r="B8" s="93" t="s">
        <v>51</v>
      </c>
      <c r="C8" s="97"/>
      <c r="D8" s="96"/>
      <c r="E8" s="79"/>
      <c r="F8" s="79"/>
      <c r="J8" s="15" t="s">
        <v>29</v>
      </c>
    </row>
    <row r="9" spans="2:14" x14ac:dyDescent="0.35">
      <c r="B9" s="93" t="s">
        <v>52</v>
      </c>
      <c r="C9" s="92"/>
      <c r="D9" s="96"/>
      <c r="E9" s="79"/>
      <c r="F9" s="79"/>
      <c r="J9" s="15" t="s">
        <v>31</v>
      </c>
    </row>
    <row r="11" spans="2:14" hidden="1" x14ac:dyDescent="0.35">
      <c r="B11" s="81"/>
      <c r="C11" s="15"/>
    </row>
    <row r="12" spans="2:14" hidden="1" x14ac:dyDescent="0.35">
      <c r="B12" s="81"/>
      <c r="C12" s="15" t="s">
        <v>32</v>
      </c>
    </row>
    <row r="13" spans="2:14" hidden="1" x14ac:dyDescent="0.35"/>
    <row r="14" spans="2:14" ht="17.649999999999999" x14ac:dyDescent="0.5">
      <c r="B14" s="70" t="s">
        <v>53</v>
      </c>
      <c r="C14" s="79"/>
      <c r="F14" s="3"/>
    </row>
    <row r="15" spans="2:14" ht="42.6" customHeight="1" x14ac:dyDescent="0.45">
      <c r="B15" s="265" t="s">
        <v>54</v>
      </c>
      <c r="C15" s="266"/>
      <c r="D15" s="267"/>
      <c r="E15" s="99"/>
      <c r="I15" s="82" t="s">
        <v>25</v>
      </c>
    </row>
    <row r="16" spans="2:14" ht="205.25" customHeight="1" x14ac:dyDescent="0.35">
      <c r="B16" s="268" t="s">
        <v>55</v>
      </c>
      <c r="C16" s="269"/>
      <c r="D16" s="270"/>
      <c r="E16" s="100"/>
      <c r="I16" s="84" t="s">
        <v>56</v>
      </c>
    </row>
    <row r="17" spans="1:9" ht="13.9" x14ac:dyDescent="0.4">
      <c r="B17" s="1" t="str">
        <f>500 - IF(LEN(TRIM(B16))=0,0,LEN(TRIM(B16))-LEN(SUBSTITUTE(B16," ",""))+1) &amp; " words remaining"</f>
        <v>432 words remaining</v>
      </c>
      <c r="C17" s="85"/>
      <c r="D17" s="163"/>
    </row>
    <row r="19" spans="1:9" ht="15" x14ac:dyDescent="0.4">
      <c r="B19" s="70" t="s">
        <v>57</v>
      </c>
    </row>
    <row r="20" spans="1:9" ht="43.25" customHeight="1" x14ac:dyDescent="0.45">
      <c r="B20" s="271" t="s">
        <v>58</v>
      </c>
      <c r="C20" s="272"/>
      <c r="D20" s="272"/>
      <c r="E20" s="224"/>
      <c r="F20" s="225"/>
    </row>
    <row r="21" spans="1:9" ht="151.25" customHeight="1" x14ac:dyDescent="0.35">
      <c r="B21" s="268"/>
      <c r="C21" s="269"/>
      <c r="D21" s="270"/>
      <c r="E21" s="223"/>
      <c r="I21" s="84" t="s">
        <v>59</v>
      </c>
    </row>
    <row r="22" spans="1:9" ht="15" customHeight="1" x14ac:dyDescent="0.4">
      <c r="B22" s="1" t="str">
        <f>500 - IF(LEN(TRIM(B21))=0,0,LEN(TRIM(B21))-LEN(SUBSTITUTE(B21," ",""))+1) &amp; " words remaining"</f>
        <v>500 words remaining</v>
      </c>
      <c r="C22" s="85"/>
    </row>
    <row r="23" spans="1:9" ht="34.35" hidden="1" customHeight="1" x14ac:dyDescent="0.35">
      <c r="A23" s="81"/>
      <c r="B23" s="15"/>
      <c r="C23" s="15"/>
      <c r="D23" s="15"/>
      <c r="E23" s="15"/>
    </row>
    <row r="24" spans="1:9" ht="21.6" hidden="1" customHeight="1" x14ac:dyDescent="0.35">
      <c r="A24" s="81"/>
      <c r="B24" s="15" t="s">
        <v>47</v>
      </c>
      <c r="C24" s="15"/>
      <c r="D24" s="15"/>
      <c r="E24" s="15"/>
    </row>
    <row r="32" spans="1:9" ht="13.9" x14ac:dyDescent="0.4">
      <c r="B32" s="85"/>
      <c r="C32" s="85"/>
    </row>
    <row r="33" spans="1:9" hidden="1" x14ac:dyDescent="0.35">
      <c r="A33" s="81"/>
      <c r="B33" s="15" t="s">
        <v>60</v>
      </c>
      <c r="C33" s="15" t="s">
        <v>61</v>
      </c>
      <c r="D33" s="15" t="s">
        <v>62</v>
      </c>
      <c r="E33" s="15" t="s">
        <v>63</v>
      </c>
      <c r="F33" s="15" t="s">
        <v>64</v>
      </c>
      <c r="G33" s="101" t="s">
        <v>65</v>
      </c>
      <c r="H33" s="15" t="s">
        <v>66</v>
      </c>
    </row>
    <row r="34" spans="1:9" ht="15" x14ac:dyDescent="0.4">
      <c r="B34" s="70"/>
    </row>
    <row r="35" spans="1:9" ht="17.25" customHeight="1" x14ac:dyDescent="0.35">
      <c r="B35" s="102"/>
      <c r="C35" s="102"/>
      <c r="D35" s="102"/>
      <c r="E35" s="102"/>
      <c r="F35" s="102"/>
      <c r="G35" s="103"/>
      <c r="H35" s="102"/>
    </row>
    <row r="36" spans="1:9" ht="17.100000000000001" customHeight="1" x14ac:dyDescent="0.35">
      <c r="B36" s="102"/>
      <c r="C36" s="102"/>
      <c r="D36" s="102"/>
      <c r="E36" s="102"/>
      <c r="F36" s="102"/>
      <c r="G36" s="103"/>
      <c r="H36" s="102"/>
    </row>
    <row r="37" spans="1:9" ht="30" customHeight="1" x14ac:dyDescent="0.35">
      <c r="B37" s="102"/>
      <c r="C37" s="102"/>
      <c r="D37" s="102"/>
      <c r="E37" s="102"/>
      <c r="F37" s="102"/>
      <c r="G37" s="103"/>
      <c r="H37" s="102"/>
      <c r="I37" s="81" t="s">
        <v>67</v>
      </c>
    </row>
    <row r="38" spans="1:9" ht="14.75" customHeight="1" x14ac:dyDescent="0.35">
      <c r="A38" s="102"/>
      <c r="B38" s="102"/>
      <c r="C38" s="102"/>
      <c r="D38" s="102"/>
      <c r="E38" s="102"/>
      <c r="F38" s="102"/>
      <c r="G38" s="103"/>
      <c r="H38" s="102"/>
      <c r="I38" s="15">
        <v>1</v>
      </c>
    </row>
    <row r="39" spans="1:9" ht="14.75" customHeight="1" x14ac:dyDescent="0.35">
      <c r="A39" s="102"/>
      <c r="B39" s="102"/>
      <c r="C39" s="102"/>
      <c r="D39" s="102"/>
      <c r="E39" s="102"/>
      <c r="F39" s="102"/>
      <c r="G39" s="103"/>
      <c r="H39" s="102"/>
      <c r="I39" s="15">
        <v>2</v>
      </c>
    </row>
    <row r="40" spans="1:9" ht="14.75" customHeight="1" x14ac:dyDescent="0.35">
      <c r="A40" s="102"/>
      <c r="B40" s="102"/>
      <c r="C40" s="102"/>
      <c r="D40" s="102"/>
      <c r="E40" s="102"/>
      <c r="F40" s="102"/>
      <c r="G40" s="103"/>
      <c r="H40" s="102"/>
      <c r="I40" s="15">
        <v>3</v>
      </c>
    </row>
    <row r="41" spans="1:9" ht="14.75" customHeight="1" x14ac:dyDescent="0.35">
      <c r="A41" s="102"/>
      <c r="B41" s="102"/>
      <c r="C41" s="102"/>
      <c r="D41" s="102"/>
      <c r="E41" s="102"/>
      <c r="F41" s="102"/>
      <c r="G41" s="103"/>
      <c r="H41" s="102"/>
      <c r="I41" s="15">
        <v>4</v>
      </c>
    </row>
    <row r="42" spans="1:9" ht="14.75" customHeight="1" x14ac:dyDescent="0.35">
      <c r="A42" s="102"/>
      <c r="B42" s="102"/>
      <c r="C42" s="102"/>
      <c r="D42" s="102"/>
      <c r="E42" s="102"/>
      <c r="F42" s="102"/>
      <c r="G42" s="103"/>
      <c r="H42" s="102"/>
      <c r="I42" s="15">
        <v>5</v>
      </c>
    </row>
    <row r="43" spans="1:9" ht="14.75" customHeight="1" x14ac:dyDescent="0.35">
      <c r="A43" s="102"/>
      <c r="B43" s="102"/>
      <c r="C43" s="102"/>
      <c r="D43" s="102"/>
      <c r="E43" s="102"/>
      <c r="F43" s="102"/>
      <c r="G43" s="103"/>
      <c r="H43" s="102"/>
      <c r="I43" s="15">
        <v>6</v>
      </c>
    </row>
    <row r="44" spans="1:9" ht="14.75" customHeight="1" x14ac:dyDescent="0.35">
      <c r="A44" s="102"/>
      <c r="B44" s="102"/>
      <c r="C44" s="102"/>
      <c r="D44" s="102"/>
      <c r="E44" s="102"/>
      <c r="F44" s="102"/>
      <c r="G44" s="103"/>
      <c r="H44" s="102"/>
      <c r="I44" s="15">
        <v>7</v>
      </c>
    </row>
    <row r="45" spans="1:9" ht="14.75" customHeight="1" x14ac:dyDescent="0.35">
      <c r="A45" s="102"/>
      <c r="B45" s="102"/>
      <c r="C45" s="102"/>
      <c r="D45" s="102"/>
      <c r="E45" s="102"/>
      <c r="F45" s="102"/>
      <c r="G45" s="103"/>
      <c r="H45" s="102"/>
      <c r="I45" s="15">
        <v>8</v>
      </c>
    </row>
    <row r="46" spans="1:9" ht="14.75" customHeight="1" x14ac:dyDescent="0.35">
      <c r="A46" s="102"/>
      <c r="B46" s="102"/>
      <c r="C46" s="102"/>
      <c r="D46" s="102"/>
      <c r="E46" s="102"/>
      <c r="F46" s="102"/>
      <c r="G46" s="103"/>
      <c r="H46" s="102"/>
      <c r="I46" s="15">
        <v>9</v>
      </c>
    </row>
    <row r="47" spans="1:9" ht="14.75" customHeight="1" x14ac:dyDescent="0.35">
      <c r="A47" s="102"/>
      <c r="B47" s="102"/>
      <c r="C47" s="102"/>
      <c r="D47" s="102"/>
      <c r="E47" s="102"/>
      <c r="F47" s="102"/>
      <c r="G47" s="103"/>
      <c r="H47" s="102"/>
      <c r="I47" s="15">
        <v>10</v>
      </c>
    </row>
    <row r="48" spans="1:9" ht="14.75" customHeight="1" x14ac:dyDescent="0.35">
      <c r="A48" s="102"/>
      <c r="B48" s="102"/>
      <c r="C48" s="102"/>
      <c r="D48" s="102"/>
      <c r="E48" s="102"/>
      <c r="F48" s="102"/>
      <c r="G48" s="103"/>
      <c r="H48" s="102"/>
      <c r="I48" s="15">
        <v>11</v>
      </c>
    </row>
    <row r="49" spans="1:9" ht="14.75" customHeight="1" x14ac:dyDescent="0.35">
      <c r="A49" s="102"/>
      <c r="B49" s="102"/>
      <c r="C49" s="102"/>
      <c r="D49" s="102"/>
      <c r="E49" s="102"/>
      <c r="F49" s="102"/>
      <c r="G49" s="103"/>
      <c r="H49" s="102"/>
      <c r="I49" s="15">
        <v>12</v>
      </c>
    </row>
    <row r="50" spans="1:9" ht="14.75" customHeight="1" x14ac:dyDescent="0.35">
      <c r="A50" s="102"/>
      <c r="B50" s="102"/>
      <c r="C50" s="102"/>
      <c r="D50" s="102"/>
      <c r="E50" s="102"/>
      <c r="F50" s="102"/>
      <c r="G50" s="103"/>
      <c r="H50" s="102"/>
      <c r="I50" s="15">
        <v>13</v>
      </c>
    </row>
    <row r="51" spans="1:9" ht="14.75" customHeight="1" x14ac:dyDescent="0.35">
      <c r="A51" s="102"/>
      <c r="B51" s="102"/>
      <c r="C51" s="102"/>
      <c r="D51" s="102"/>
      <c r="E51" s="102"/>
      <c r="F51" s="102"/>
      <c r="G51" s="103"/>
      <c r="H51" s="102"/>
      <c r="I51" s="15">
        <v>14</v>
      </c>
    </row>
    <row r="52" spans="1:9" ht="14.75" customHeight="1" x14ac:dyDescent="0.35">
      <c r="A52" s="102"/>
      <c r="B52" s="102"/>
      <c r="C52" s="102"/>
      <c r="D52" s="102"/>
      <c r="E52" s="102"/>
      <c r="F52" s="102"/>
      <c r="G52" s="103"/>
      <c r="H52" s="102"/>
      <c r="I52" s="15">
        <v>15</v>
      </c>
    </row>
    <row r="53" spans="1:9" ht="14.75" customHeight="1" x14ac:dyDescent="0.35">
      <c r="A53" s="102"/>
      <c r="B53" s="102"/>
      <c r="C53" s="102"/>
      <c r="D53" s="102"/>
      <c r="E53" s="102"/>
      <c r="F53" s="102"/>
      <c r="G53" s="103"/>
      <c r="H53" s="102"/>
      <c r="I53" s="15">
        <v>16</v>
      </c>
    </row>
    <row r="54" spans="1:9" ht="14.75" customHeight="1" x14ac:dyDescent="0.35">
      <c r="A54" s="102"/>
      <c r="B54" s="102"/>
      <c r="C54" s="102"/>
      <c r="D54" s="102"/>
      <c r="E54" s="102"/>
      <c r="F54" s="102"/>
      <c r="G54" s="103"/>
      <c r="H54" s="102"/>
      <c r="I54" s="15">
        <v>17</v>
      </c>
    </row>
    <row r="55" spans="1:9" ht="14.75" customHeight="1" x14ac:dyDescent="0.35">
      <c r="A55" s="102"/>
      <c r="B55" s="102"/>
      <c r="C55" s="102"/>
      <c r="D55" s="102"/>
      <c r="E55" s="102"/>
      <c r="F55" s="102"/>
      <c r="G55" s="103"/>
      <c r="H55" s="102"/>
      <c r="I55" s="15">
        <v>18</v>
      </c>
    </row>
    <row r="56" spans="1:9" ht="14.75" customHeight="1" x14ac:dyDescent="0.35">
      <c r="A56" s="102"/>
      <c r="B56" s="102"/>
      <c r="C56" s="102"/>
      <c r="D56" s="102"/>
      <c r="E56" s="102"/>
      <c r="F56" s="102"/>
      <c r="G56" s="103"/>
      <c r="H56" s="102"/>
      <c r="I56" s="15">
        <v>19</v>
      </c>
    </row>
    <row r="57" spans="1:9" ht="14.75" customHeight="1" x14ac:dyDescent="0.35">
      <c r="A57" s="102"/>
      <c r="B57" s="102"/>
      <c r="C57" s="102"/>
      <c r="D57" s="102"/>
      <c r="E57" s="102"/>
      <c r="F57" s="102"/>
      <c r="G57" s="103"/>
      <c r="H57" s="102"/>
      <c r="I57" s="15">
        <v>20</v>
      </c>
    </row>
    <row r="58" spans="1:9" x14ac:dyDescent="0.35">
      <c r="A58" s="102"/>
      <c r="B58" s="102"/>
      <c r="C58" s="102"/>
      <c r="D58" s="102"/>
      <c r="E58" s="102"/>
      <c r="F58" s="102"/>
      <c r="G58" s="103"/>
      <c r="H58" s="102"/>
      <c r="I58" s="15">
        <v>21</v>
      </c>
    </row>
    <row r="59" spans="1:9" x14ac:dyDescent="0.35">
      <c r="A59" s="102"/>
      <c r="B59" s="102"/>
      <c r="C59" s="102"/>
      <c r="D59" s="102"/>
      <c r="E59" s="102"/>
      <c r="F59" s="102"/>
      <c r="G59" s="103"/>
      <c r="H59" s="102"/>
      <c r="I59" s="15">
        <v>22</v>
      </c>
    </row>
    <row r="60" spans="1:9" x14ac:dyDescent="0.35">
      <c r="A60" s="102"/>
      <c r="B60" s="102"/>
      <c r="C60" s="102"/>
      <c r="D60" s="102"/>
      <c r="E60" s="102"/>
      <c r="F60" s="102"/>
      <c r="G60" s="103"/>
      <c r="H60" s="102"/>
      <c r="I60" s="15">
        <v>23</v>
      </c>
    </row>
    <row r="61" spans="1:9" x14ac:dyDescent="0.35">
      <c r="A61" s="102"/>
      <c r="B61" s="102"/>
      <c r="C61" s="102"/>
      <c r="D61" s="102"/>
      <c r="E61" s="102"/>
      <c r="F61" s="102"/>
      <c r="G61" s="103"/>
      <c r="H61" s="102"/>
      <c r="I61" s="15">
        <v>24</v>
      </c>
    </row>
    <row r="62" spans="1:9" x14ac:dyDescent="0.35">
      <c r="A62" s="102"/>
      <c r="B62" s="102"/>
      <c r="C62" s="102"/>
      <c r="D62" s="102"/>
      <c r="E62" s="102"/>
      <c r="F62" s="102"/>
      <c r="G62" s="103"/>
      <c r="H62" s="102"/>
      <c r="I62" s="15">
        <v>25</v>
      </c>
    </row>
    <row r="63" spans="1:9" x14ac:dyDescent="0.35">
      <c r="A63" s="102"/>
      <c r="B63" s="102"/>
      <c r="C63" s="102"/>
      <c r="D63" s="102"/>
      <c r="E63" s="102"/>
      <c r="F63" s="102"/>
      <c r="G63" s="103"/>
      <c r="H63" s="102"/>
      <c r="I63" s="15">
        <v>26</v>
      </c>
    </row>
    <row r="64" spans="1:9" x14ac:dyDescent="0.35">
      <c r="A64" s="102"/>
      <c r="B64" s="102"/>
      <c r="C64" s="102"/>
      <c r="D64" s="102"/>
      <c r="E64" s="102"/>
      <c r="F64" s="102"/>
      <c r="G64" s="103"/>
      <c r="H64" s="102"/>
      <c r="I64" s="15">
        <v>27</v>
      </c>
    </row>
    <row r="65" spans="1:9" x14ac:dyDescent="0.35">
      <c r="A65" s="102"/>
      <c r="B65" s="102"/>
      <c r="C65" s="102"/>
      <c r="D65" s="102"/>
      <c r="E65" s="102"/>
      <c r="F65" s="102"/>
      <c r="G65" s="103"/>
      <c r="H65" s="102"/>
      <c r="I65" s="15">
        <v>28</v>
      </c>
    </row>
    <row r="66" spans="1:9" x14ac:dyDescent="0.35">
      <c r="A66" s="102"/>
      <c r="B66" s="102"/>
      <c r="C66" s="102"/>
      <c r="D66" s="102"/>
      <c r="E66" s="102"/>
      <c r="F66" s="102"/>
      <c r="G66" s="103"/>
      <c r="H66" s="102"/>
      <c r="I66" s="15">
        <v>29</v>
      </c>
    </row>
    <row r="67" spans="1:9" x14ac:dyDescent="0.35">
      <c r="A67" s="102"/>
      <c r="B67" s="102"/>
      <c r="C67" s="102"/>
      <c r="D67" s="102"/>
      <c r="E67" s="102"/>
      <c r="F67" s="102"/>
      <c r="G67" s="103"/>
      <c r="H67" s="102"/>
      <c r="I67" s="15">
        <v>30</v>
      </c>
    </row>
    <row r="68" spans="1:9" x14ac:dyDescent="0.35">
      <c r="A68" s="102"/>
      <c r="B68" s="102"/>
      <c r="C68" s="102"/>
      <c r="D68" s="102"/>
      <c r="E68" s="102"/>
      <c r="F68" s="102"/>
      <c r="G68" s="103"/>
      <c r="H68" s="102"/>
      <c r="I68" s="15">
        <v>31</v>
      </c>
    </row>
    <row r="69" spans="1:9" x14ac:dyDescent="0.35">
      <c r="A69" s="102"/>
      <c r="B69" s="102"/>
      <c r="C69" s="102"/>
      <c r="D69" s="102"/>
      <c r="E69" s="102"/>
      <c r="F69" s="102"/>
      <c r="G69" s="103"/>
      <c r="H69" s="102"/>
      <c r="I69" s="15">
        <v>32</v>
      </c>
    </row>
    <row r="70" spans="1:9" x14ac:dyDescent="0.35">
      <c r="A70" s="102"/>
      <c r="B70" s="102"/>
      <c r="C70" s="102"/>
      <c r="D70" s="102"/>
      <c r="E70" s="102"/>
      <c r="F70" s="102"/>
      <c r="G70" s="103"/>
      <c r="H70" s="102"/>
      <c r="I70" s="15">
        <v>33</v>
      </c>
    </row>
    <row r="71" spans="1:9" x14ac:dyDescent="0.35">
      <c r="A71" s="102"/>
      <c r="B71" s="102"/>
      <c r="C71" s="102"/>
      <c r="D71" s="102"/>
      <c r="E71" s="102"/>
      <c r="F71" s="102"/>
      <c r="G71" s="103"/>
      <c r="H71" s="102"/>
      <c r="I71" s="15">
        <v>34</v>
      </c>
    </row>
    <row r="72" spans="1:9" x14ac:dyDescent="0.35">
      <c r="A72" s="102"/>
      <c r="B72" s="102"/>
      <c r="C72" s="102"/>
      <c r="D72" s="102"/>
      <c r="E72" s="102"/>
      <c r="F72" s="102"/>
      <c r="G72" s="103"/>
      <c r="H72" s="102"/>
      <c r="I72" s="15">
        <v>35</v>
      </c>
    </row>
    <row r="73" spans="1:9" x14ac:dyDescent="0.35">
      <c r="A73" s="102"/>
      <c r="B73" s="102"/>
      <c r="C73" s="102"/>
      <c r="D73" s="102"/>
      <c r="E73" s="102"/>
      <c r="F73" s="102"/>
      <c r="G73" s="103"/>
      <c r="H73" s="102"/>
      <c r="I73" s="15">
        <v>36</v>
      </c>
    </row>
    <row r="74" spans="1:9" x14ac:dyDescent="0.35">
      <c r="A74" s="102"/>
      <c r="B74" s="102"/>
      <c r="C74" s="102"/>
      <c r="D74" s="102"/>
      <c r="E74" s="102"/>
      <c r="F74" s="102"/>
      <c r="G74" s="103"/>
      <c r="H74" s="102"/>
      <c r="I74" s="15">
        <v>37</v>
      </c>
    </row>
    <row r="75" spans="1:9" x14ac:dyDescent="0.35">
      <c r="A75" s="102"/>
      <c r="B75" s="102"/>
      <c r="C75" s="102"/>
      <c r="D75" s="102"/>
      <c r="E75" s="102"/>
      <c r="F75" s="102"/>
      <c r="G75" s="103"/>
      <c r="H75" s="102"/>
      <c r="I75" s="15">
        <v>38</v>
      </c>
    </row>
    <row r="76" spans="1:9" x14ac:dyDescent="0.35">
      <c r="A76" s="102"/>
      <c r="B76" s="102"/>
      <c r="C76" s="102"/>
      <c r="D76" s="102"/>
      <c r="E76" s="102"/>
      <c r="F76" s="102"/>
      <c r="G76" s="103"/>
      <c r="H76" s="102"/>
      <c r="I76" s="15">
        <v>39</v>
      </c>
    </row>
    <row r="77" spans="1:9" x14ac:dyDescent="0.35">
      <c r="A77" s="102"/>
      <c r="B77" s="102"/>
      <c r="C77" s="102"/>
      <c r="D77" s="102"/>
      <c r="E77" s="102"/>
      <c r="F77" s="102"/>
      <c r="G77" s="103"/>
      <c r="H77" s="102"/>
      <c r="I77" s="15">
        <v>40</v>
      </c>
    </row>
    <row r="78" spans="1:9" x14ac:dyDescent="0.35">
      <c r="A78" s="102"/>
      <c r="B78" s="102"/>
      <c r="C78" s="102"/>
      <c r="D78" s="102"/>
      <c r="E78" s="102"/>
      <c r="F78" s="102"/>
      <c r="G78" s="103"/>
      <c r="H78" s="102"/>
      <c r="I78" s="15">
        <v>41</v>
      </c>
    </row>
    <row r="79" spans="1:9" x14ac:dyDescent="0.35">
      <c r="A79" s="102"/>
      <c r="B79" s="102"/>
      <c r="C79" s="102"/>
      <c r="D79" s="102"/>
      <c r="E79" s="102"/>
      <c r="F79" s="102"/>
      <c r="G79" s="103"/>
      <c r="H79" s="102"/>
      <c r="I79" s="15">
        <v>42</v>
      </c>
    </row>
    <row r="80" spans="1:9" x14ac:dyDescent="0.35">
      <c r="A80" s="102"/>
      <c r="B80" s="102"/>
      <c r="C80" s="102"/>
      <c r="D80" s="102"/>
      <c r="E80" s="102"/>
      <c r="F80" s="102"/>
      <c r="G80" s="103"/>
      <c r="H80" s="102"/>
      <c r="I80" s="15">
        <v>43</v>
      </c>
    </row>
    <row r="81" spans="1:9" x14ac:dyDescent="0.35">
      <c r="A81" s="102"/>
      <c r="B81" s="102"/>
      <c r="C81" s="102"/>
      <c r="D81" s="102"/>
      <c r="E81" s="102"/>
      <c r="F81" s="102"/>
      <c r="G81" s="103"/>
      <c r="H81" s="102"/>
      <c r="I81" s="15">
        <v>44</v>
      </c>
    </row>
    <row r="82" spans="1:9" x14ac:dyDescent="0.35">
      <c r="A82" s="102"/>
      <c r="B82" s="102"/>
      <c r="C82" s="102"/>
      <c r="D82" s="102"/>
      <c r="E82" s="102"/>
      <c r="F82" s="102"/>
      <c r="G82" s="103"/>
      <c r="H82" s="102"/>
      <c r="I82" s="15">
        <v>45</v>
      </c>
    </row>
    <row r="83" spans="1:9" x14ac:dyDescent="0.35">
      <c r="A83" s="102"/>
      <c r="B83" s="102"/>
      <c r="C83" s="102"/>
      <c r="D83" s="102"/>
      <c r="E83" s="102"/>
      <c r="F83" s="102"/>
      <c r="G83" s="103"/>
      <c r="H83" s="102"/>
      <c r="I83" s="15">
        <v>46</v>
      </c>
    </row>
    <row r="84" spans="1:9" x14ac:dyDescent="0.35">
      <c r="A84" s="102"/>
      <c r="B84" s="102"/>
      <c r="C84" s="102"/>
      <c r="D84" s="102"/>
      <c r="E84" s="102"/>
      <c r="F84" s="102"/>
      <c r="G84" s="103"/>
      <c r="H84" s="102"/>
      <c r="I84" s="15">
        <v>47</v>
      </c>
    </row>
    <row r="85" spans="1:9" x14ac:dyDescent="0.35">
      <c r="A85" s="102"/>
      <c r="B85" s="102"/>
      <c r="C85" s="102"/>
      <c r="D85" s="102"/>
      <c r="E85" s="102"/>
      <c r="F85" s="102"/>
      <c r="G85" s="103"/>
      <c r="H85" s="102"/>
      <c r="I85" s="15">
        <v>48</v>
      </c>
    </row>
    <row r="86" spans="1:9" x14ac:dyDescent="0.35">
      <c r="A86" s="102"/>
      <c r="B86" s="102"/>
      <c r="C86" s="102"/>
      <c r="D86" s="102"/>
      <c r="E86" s="102"/>
      <c r="F86" s="102"/>
      <c r="G86" s="103"/>
      <c r="H86" s="102"/>
      <c r="I86" s="15">
        <v>49</v>
      </c>
    </row>
    <row r="87" spans="1:9" x14ac:dyDescent="0.35">
      <c r="A87" s="102"/>
      <c r="B87" s="102"/>
      <c r="C87" s="102"/>
      <c r="D87" s="102"/>
      <c r="E87" s="102"/>
      <c r="F87" s="102"/>
      <c r="G87" s="103"/>
      <c r="H87" s="102"/>
      <c r="I87" s="15">
        <v>50</v>
      </c>
    </row>
    <row r="88" spans="1:9" x14ac:dyDescent="0.35">
      <c r="A88" s="102"/>
      <c r="B88" s="102"/>
      <c r="C88" s="102"/>
      <c r="D88" s="102"/>
      <c r="E88" s="102"/>
      <c r="F88" s="102"/>
      <c r="G88" s="103"/>
      <c r="H88" s="102"/>
      <c r="I88" s="15">
        <v>51</v>
      </c>
    </row>
    <row r="89" spans="1:9" x14ac:dyDescent="0.35">
      <c r="A89" s="102"/>
      <c r="B89" s="102"/>
      <c r="C89" s="102"/>
      <c r="D89" s="102"/>
      <c r="E89" s="102"/>
      <c r="F89" s="102"/>
      <c r="G89" s="103"/>
      <c r="H89" s="102"/>
      <c r="I89" s="15">
        <v>52</v>
      </c>
    </row>
    <row r="90" spans="1:9" x14ac:dyDescent="0.35">
      <c r="A90" s="102"/>
      <c r="B90" s="102"/>
      <c r="C90" s="102"/>
      <c r="D90" s="102"/>
      <c r="E90" s="102"/>
      <c r="F90" s="102"/>
      <c r="G90" s="103"/>
      <c r="H90" s="102"/>
      <c r="I90" s="15">
        <v>53</v>
      </c>
    </row>
    <row r="91" spans="1:9" x14ac:dyDescent="0.35">
      <c r="A91" s="102"/>
      <c r="B91" s="102"/>
      <c r="C91" s="102"/>
      <c r="D91" s="102"/>
      <c r="E91" s="102"/>
      <c r="F91" s="102"/>
      <c r="G91" s="103"/>
      <c r="H91" s="102"/>
      <c r="I91" s="15">
        <v>54</v>
      </c>
    </row>
    <row r="92" spans="1:9" x14ac:dyDescent="0.35">
      <c r="A92" s="102"/>
      <c r="B92" s="102"/>
      <c r="C92" s="102"/>
      <c r="D92" s="102"/>
      <c r="E92" s="102"/>
      <c r="F92" s="102"/>
      <c r="G92" s="103"/>
      <c r="H92" s="102"/>
      <c r="I92" s="15">
        <v>55</v>
      </c>
    </row>
    <row r="93" spans="1:9" x14ac:dyDescent="0.35">
      <c r="A93" s="102"/>
      <c r="B93" s="102"/>
      <c r="C93" s="102"/>
      <c r="D93" s="102"/>
      <c r="E93" s="102"/>
      <c r="F93" s="102"/>
      <c r="G93" s="103"/>
      <c r="H93" s="102"/>
      <c r="I93" s="15">
        <v>56</v>
      </c>
    </row>
    <row r="94" spans="1:9" x14ac:dyDescent="0.35">
      <c r="A94" s="102"/>
      <c r="B94" s="102"/>
      <c r="C94" s="102"/>
      <c r="D94" s="102"/>
      <c r="E94" s="102"/>
      <c r="F94" s="102"/>
      <c r="G94" s="103"/>
      <c r="H94" s="102"/>
      <c r="I94" s="15">
        <v>57</v>
      </c>
    </row>
    <row r="95" spans="1:9" x14ac:dyDescent="0.35">
      <c r="A95" s="102"/>
      <c r="B95" s="102"/>
      <c r="C95" s="102"/>
      <c r="D95" s="102"/>
      <c r="E95" s="102"/>
      <c r="F95" s="102"/>
      <c r="G95" s="103"/>
      <c r="H95" s="102"/>
      <c r="I95" s="15">
        <v>58</v>
      </c>
    </row>
    <row r="96" spans="1:9" x14ac:dyDescent="0.35">
      <c r="A96" s="102"/>
      <c r="B96" s="102"/>
      <c r="C96" s="102"/>
      <c r="D96" s="102"/>
      <c r="E96" s="102"/>
      <c r="F96" s="102"/>
      <c r="G96" s="103"/>
      <c r="H96" s="102"/>
      <c r="I96" s="15">
        <v>59</v>
      </c>
    </row>
    <row r="97" spans="1:9" x14ac:dyDescent="0.35">
      <c r="A97" s="102"/>
      <c r="B97" s="102"/>
      <c r="C97" s="102"/>
      <c r="D97" s="102"/>
      <c r="E97" s="102"/>
      <c r="F97" s="102"/>
      <c r="G97" s="103"/>
      <c r="H97" s="102"/>
      <c r="I97" s="15">
        <v>60</v>
      </c>
    </row>
    <row r="98" spans="1:9" x14ac:dyDescent="0.35">
      <c r="A98" s="102"/>
      <c r="B98" s="102"/>
      <c r="C98" s="102"/>
      <c r="D98" s="102"/>
      <c r="E98" s="102"/>
      <c r="F98" s="102"/>
      <c r="G98" s="103"/>
      <c r="H98" s="102"/>
      <c r="I98" s="15">
        <v>61</v>
      </c>
    </row>
    <row r="99" spans="1:9" x14ac:dyDescent="0.35">
      <c r="A99" s="102"/>
      <c r="B99" s="102"/>
      <c r="C99" s="102"/>
      <c r="D99" s="102"/>
      <c r="E99" s="102"/>
      <c r="F99" s="102"/>
      <c r="G99" s="103"/>
      <c r="H99" s="102"/>
      <c r="I99" s="15">
        <v>62</v>
      </c>
    </row>
    <row r="100" spans="1:9" x14ac:dyDescent="0.35">
      <c r="A100" s="102"/>
      <c r="B100" s="102"/>
      <c r="C100" s="102"/>
      <c r="D100" s="102"/>
      <c r="E100" s="102"/>
      <c r="F100" s="102"/>
      <c r="G100" s="103"/>
      <c r="H100" s="102"/>
      <c r="I100" s="15">
        <v>63</v>
      </c>
    </row>
    <row r="101" spans="1:9" x14ac:dyDescent="0.35">
      <c r="A101" s="102"/>
      <c r="B101" s="102"/>
      <c r="C101" s="102"/>
      <c r="D101" s="102"/>
      <c r="E101" s="102"/>
      <c r="F101" s="102"/>
      <c r="G101" s="103"/>
      <c r="H101" s="102"/>
      <c r="I101" s="15">
        <v>64</v>
      </c>
    </row>
    <row r="102" spans="1:9" x14ac:dyDescent="0.35">
      <c r="A102" s="102"/>
      <c r="B102" s="102"/>
      <c r="C102" s="102"/>
      <c r="D102" s="102"/>
      <c r="E102" s="102"/>
      <c r="F102" s="102"/>
      <c r="G102" s="103"/>
      <c r="H102" s="102"/>
      <c r="I102" s="15">
        <v>65</v>
      </c>
    </row>
    <row r="103" spans="1:9" x14ac:dyDescent="0.35">
      <c r="A103" s="102"/>
      <c r="B103" s="102"/>
      <c r="C103" s="102"/>
      <c r="D103" s="102"/>
      <c r="E103" s="102"/>
      <c r="F103" s="102"/>
      <c r="G103" s="103"/>
      <c r="H103" s="102"/>
      <c r="I103" s="15">
        <v>66</v>
      </c>
    </row>
    <row r="104" spans="1:9" x14ac:dyDescent="0.35">
      <c r="A104" s="102"/>
      <c r="B104" s="102"/>
      <c r="C104" s="102"/>
      <c r="D104" s="102"/>
      <c r="E104" s="102"/>
      <c r="F104" s="102"/>
      <c r="G104" s="103"/>
      <c r="H104" s="102"/>
      <c r="I104" s="15">
        <v>67</v>
      </c>
    </row>
    <row r="105" spans="1:9" x14ac:dyDescent="0.35">
      <c r="A105" s="102"/>
      <c r="B105" s="102"/>
      <c r="C105" s="102"/>
      <c r="D105" s="102"/>
      <c r="E105" s="102"/>
      <c r="F105" s="102"/>
      <c r="G105" s="103"/>
      <c r="H105" s="102"/>
      <c r="I105" s="15">
        <v>68</v>
      </c>
    </row>
    <row r="106" spans="1:9" x14ac:dyDescent="0.35">
      <c r="A106" s="102"/>
      <c r="B106" s="102"/>
      <c r="C106" s="102"/>
      <c r="D106" s="102"/>
      <c r="E106" s="102"/>
      <c r="F106" s="102"/>
      <c r="G106" s="103"/>
      <c r="H106" s="102"/>
      <c r="I106" s="15">
        <v>69</v>
      </c>
    </row>
    <row r="107" spans="1:9" x14ac:dyDescent="0.35">
      <c r="A107" s="102"/>
      <c r="B107" s="102"/>
      <c r="C107" s="102"/>
      <c r="D107" s="102"/>
      <c r="E107" s="102"/>
      <c r="F107" s="102"/>
      <c r="G107" s="103"/>
      <c r="H107" s="102"/>
      <c r="I107" s="15">
        <v>70</v>
      </c>
    </row>
    <row r="108" spans="1:9" x14ac:dyDescent="0.35">
      <c r="A108" s="102"/>
      <c r="B108" s="102"/>
      <c r="C108" s="102"/>
      <c r="D108" s="102"/>
      <c r="E108" s="102"/>
      <c r="F108" s="102"/>
      <c r="G108" s="103"/>
      <c r="H108" s="102"/>
      <c r="I108" s="15">
        <v>71</v>
      </c>
    </row>
    <row r="109" spans="1:9" x14ac:dyDescent="0.35">
      <c r="A109" s="102"/>
      <c r="B109" s="102"/>
      <c r="C109" s="102"/>
      <c r="D109" s="102"/>
      <c r="E109" s="102"/>
      <c r="F109" s="102"/>
      <c r="G109" s="103"/>
      <c r="H109" s="102"/>
      <c r="I109" s="15">
        <v>72</v>
      </c>
    </row>
    <row r="110" spans="1:9" x14ac:dyDescent="0.35">
      <c r="A110" s="102"/>
      <c r="B110" s="102"/>
      <c r="C110" s="102"/>
      <c r="D110" s="102"/>
      <c r="E110" s="102"/>
      <c r="F110" s="102"/>
      <c r="G110" s="103"/>
      <c r="H110" s="102"/>
      <c r="I110" s="15">
        <v>73</v>
      </c>
    </row>
    <row r="111" spans="1:9" x14ac:dyDescent="0.35">
      <c r="A111" s="102"/>
      <c r="B111" s="102"/>
      <c r="C111" s="102"/>
      <c r="D111" s="102"/>
      <c r="E111" s="102"/>
      <c r="F111" s="102"/>
      <c r="G111" s="103"/>
      <c r="H111" s="102"/>
      <c r="I111" s="15">
        <v>74</v>
      </c>
    </row>
    <row r="112" spans="1:9" x14ac:dyDescent="0.35">
      <c r="A112" s="102"/>
      <c r="B112" s="102"/>
      <c r="C112" s="102"/>
      <c r="D112" s="102"/>
      <c r="E112" s="102"/>
      <c r="F112" s="102"/>
      <c r="G112" s="103"/>
      <c r="H112" s="102"/>
      <c r="I112" s="15">
        <v>75</v>
      </c>
    </row>
    <row r="113" spans="1:9" x14ac:dyDescent="0.35">
      <c r="A113" s="102"/>
      <c r="B113" s="102"/>
      <c r="C113" s="102"/>
      <c r="D113" s="102"/>
      <c r="E113" s="102"/>
      <c r="F113" s="102"/>
      <c r="G113" s="103"/>
      <c r="H113" s="102"/>
      <c r="I113" s="15">
        <v>76</v>
      </c>
    </row>
    <row r="114" spans="1:9" x14ac:dyDescent="0.35">
      <c r="A114" s="102"/>
      <c r="B114" s="102"/>
      <c r="C114" s="102"/>
      <c r="D114" s="102"/>
      <c r="E114" s="102"/>
      <c r="F114" s="102"/>
      <c r="G114" s="103"/>
      <c r="H114" s="102"/>
      <c r="I114" s="15">
        <v>77</v>
      </c>
    </row>
    <row r="115" spans="1:9" x14ac:dyDescent="0.35">
      <c r="A115" s="102"/>
      <c r="I115" s="15">
        <v>78</v>
      </c>
    </row>
    <row r="116" spans="1:9" x14ac:dyDescent="0.35">
      <c r="A116" s="102"/>
      <c r="I116" s="15">
        <v>79</v>
      </c>
    </row>
    <row r="117" spans="1:9" x14ac:dyDescent="0.35">
      <c r="A117" s="102"/>
      <c r="I117" s="15">
        <v>80</v>
      </c>
    </row>
    <row r="118" spans="1:9" x14ac:dyDescent="0.35">
      <c r="A118" s="102"/>
      <c r="I118" s="15">
        <v>81</v>
      </c>
    </row>
    <row r="119" spans="1:9" x14ac:dyDescent="0.35">
      <c r="A119" s="102"/>
      <c r="I119" s="15">
        <v>82</v>
      </c>
    </row>
    <row r="120" spans="1:9" x14ac:dyDescent="0.35">
      <c r="A120" s="102"/>
      <c r="I120" s="15">
        <v>83</v>
      </c>
    </row>
    <row r="121" spans="1:9" x14ac:dyDescent="0.35">
      <c r="A121" s="102"/>
      <c r="I121" s="15">
        <v>84</v>
      </c>
    </row>
    <row r="122" spans="1:9" x14ac:dyDescent="0.35">
      <c r="A122" s="102"/>
      <c r="I122" s="15">
        <v>85</v>
      </c>
    </row>
    <row r="123" spans="1:9" x14ac:dyDescent="0.35">
      <c r="A123" s="102"/>
      <c r="I123" s="15">
        <v>86</v>
      </c>
    </row>
    <row r="124" spans="1:9" x14ac:dyDescent="0.35">
      <c r="A124" s="102"/>
      <c r="I124" s="15">
        <v>87</v>
      </c>
    </row>
    <row r="125" spans="1:9" x14ac:dyDescent="0.35">
      <c r="A125" s="102"/>
      <c r="I125" s="15">
        <v>88</v>
      </c>
    </row>
    <row r="126" spans="1:9" x14ac:dyDescent="0.35">
      <c r="A126" s="102"/>
      <c r="I126" s="15">
        <v>89</v>
      </c>
    </row>
    <row r="127" spans="1:9" x14ac:dyDescent="0.35">
      <c r="A127" s="102"/>
      <c r="I127" s="15">
        <v>90</v>
      </c>
    </row>
    <row r="128" spans="1:9" x14ac:dyDescent="0.35">
      <c r="A128" s="102"/>
      <c r="I128" s="15">
        <v>91</v>
      </c>
    </row>
    <row r="129" spans="1:9" x14ac:dyDescent="0.35">
      <c r="A129" s="102"/>
      <c r="I129" s="15">
        <v>92</v>
      </c>
    </row>
    <row r="130" spans="1:9" x14ac:dyDescent="0.35">
      <c r="A130" s="102"/>
      <c r="I130" s="15">
        <v>93</v>
      </c>
    </row>
    <row r="131" spans="1:9" x14ac:dyDescent="0.35">
      <c r="A131" s="102"/>
      <c r="I131" s="15">
        <v>94</v>
      </c>
    </row>
    <row r="132" spans="1:9" x14ac:dyDescent="0.35">
      <c r="A132" s="102"/>
      <c r="I132" s="15">
        <v>95</v>
      </c>
    </row>
    <row r="133" spans="1:9" x14ac:dyDescent="0.35">
      <c r="A133" s="102"/>
      <c r="I133" s="15">
        <v>96</v>
      </c>
    </row>
    <row r="134" spans="1:9" x14ac:dyDescent="0.35">
      <c r="A134" s="102"/>
      <c r="I134" s="15">
        <v>97</v>
      </c>
    </row>
    <row r="135" spans="1:9" x14ac:dyDescent="0.35">
      <c r="A135" s="102"/>
      <c r="I135" s="15">
        <v>98</v>
      </c>
    </row>
    <row r="136" spans="1:9" x14ac:dyDescent="0.35">
      <c r="A136" s="102"/>
      <c r="I136" s="15">
        <v>99</v>
      </c>
    </row>
    <row r="137" spans="1:9" x14ac:dyDescent="0.35">
      <c r="A137" s="102"/>
      <c r="I137" s="15">
        <v>100</v>
      </c>
    </row>
  </sheetData>
  <sheetProtection algorithmName="SHA-512" hashValue="Gb4LIJggmRu0zAfB5Zc3SwpFZA/zMXIt8gOimYcKGGrJp+lvnoE+72yO0fPpPyOh051Ey3egijxS5qMbc3qoAg==" saltValue="tDGYSaXr9AmSDLIM0YDhrA==" spinCount="100000" sheet="1" objects="1" scenarios="1"/>
  <mergeCells count="4">
    <mergeCell ref="B16:D16"/>
    <mergeCell ref="B15:D15"/>
    <mergeCell ref="B21:D21"/>
    <mergeCell ref="B20:D20"/>
  </mergeCells>
  <conditionalFormatting sqref="B16:D16">
    <cfRule type="expression" dxfId="27" priority="3">
      <formula>IF(#REF!=0, 1, 0)</formula>
    </cfRule>
  </conditionalFormatting>
  <conditionalFormatting sqref="B21:E21">
    <cfRule type="expression" dxfId="26" priority="1">
      <formula>IF(#REF!=0, 1, 0)</formula>
    </cfRule>
  </conditionalFormatting>
  <dataValidations count="6">
    <dataValidation type="textLength" allowBlank="1" showInputMessage="1" showErrorMessage="1" errorTitle="Character Limit Exceeded" error="The character limit has been exceeded. Please review and make sure you enter less than 1000 characters." sqref="I16 I21" xr:uid="{4DC680C5-956A-4710-8F90-B6431557BC2B}">
      <formula1>0</formula1>
      <formula2>1000</formula2>
    </dataValidation>
    <dataValidation type="custom" operator="lessThanOrEqual" allowBlank="1" showInputMessage="1" showErrorMessage="1" errorTitle="Word limit exceeded" error="The word limit has been exceeded. Please review and ensure you have fewer than 1001 words." sqref="E21" xr:uid="{BB0EDDE9-96B7-4BB6-BF5C-1A8F942F7CD4}">
      <formula1>LEN(TRIM(E21))-LEN(SUBSTITUTE(E21," ",""))+1&lt;1001</formula1>
    </dataValidation>
    <dataValidation type="decimal" operator="greaterThan" allowBlank="1" showInputMessage="1" showErrorMessage="1" errorTitle="Value entered is very small" error="Please enter a larger number." sqref="C7" xr:uid="{40403CA5-1C7E-4407-93AC-3A36FF2CF8FE}">
      <formula1>10</formula1>
    </dataValidation>
    <dataValidation type="decimal" allowBlank="1" showInputMessage="1" showErrorMessage="1" errorTitle="Incorrect value entered" error="Please enter non-negative spending that does not exceed the funding recieved." sqref="C8" xr:uid="{E461BA21-184E-458C-B168-66B965F0FE5E}">
      <formula1>0</formula1>
      <formula2>C7</formula2>
    </dataValidation>
    <dataValidation type="custom" operator="lessThanOrEqual" allowBlank="1" showInputMessage="1" showErrorMessage="1" errorTitle="Word limit exceeded" error="The word limit has been exceeded. Please review and ensure you have 500 words or less." sqref="B16:D16" xr:uid="{C6BA97B4-655A-4394-BAAC-14FCCBFF3666}">
      <formula1>LEN(TRIM(B16))-LEN(SUBSTITUTE(B16," ",""))+1&lt;501</formula1>
    </dataValidation>
    <dataValidation type="custom" operator="lessThanOrEqual" allowBlank="1" showInputMessage="1" showErrorMessage="1" errorTitle="Word limit exceeded" error="The word limit has been exceeded. Please review and ensure you have 500 words or less." sqref="B21:D21" xr:uid="{3AC54079-0F66-419C-B890-AB64BC030A8E}">
      <formula1>LEN(TRIM(B21))-LEN(SUBSTITUTE(B21," ",""))+1&lt;500</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78C0D931-6437-407d-A8EE-F0AAD7539E65}">
      <x14:conditionalFormattings>
        <x14:conditionalFormatting xmlns:xm="http://schemas.microsoft.com/office/excel/2006/main">
          <x14:cfRule type="expression" priority="4" id="{64CC7768-AFCC-40C7-A47B-5566307A0812}">
            <xm:f>IF('Validation checks'!$D$29=1,1,0)</xm:f>
            <x14:dxf>
              <border>
                <left style="thin">
                  <color rgb="FFFF0000"/>
                </left>
                <right style="thin">
                  <color rgb="FFFF0000"/>
                </right>
                <top style="thin">
                  <color rgb="FFFF0000"/>
                </top>
                <bottom style="thin">
                  <color rgb="FFFF0000"/>
                </bottom>
                <vertical/>
                <horizontal/>
              </border>
            </x14:dxf>
          </x14:cfRule>
          <xm:sqref>B16 E21</xm:sqref>
        </x14:conditionalFormatting>
        <x14:conditionalFormatting xmlns:xm="http://schemas.microsoft.com/office/excel/2006/main">
          <x14:cfRule type="expression" priority="2" id="{17194111-9B55-4785-BA78-717164126C2E}">
            <xm:f>IF('Validation checks'!$D$29=1,1,0)</xm:f>
            <x14:dxf>
              <border>
                <left style="thin">
                  <color rgb="FFFF0000"/>
                </left>
                <right style="thin">
                  <color rgb="FFFF0000"/>
                </right>
                <top style="thin">
                  <color rgb="FFFF0000"/>
                </top>
                <bottom style="thin">
                  <color rgb="FFFF0000"/>
                </bottom>
                <vertical/>
                <horizontal/>
              </border>
            </x14:dxf>
          </x14:cfRule>
          <xm:sqref>B21</xm:sqref>
        </x14:conditionalFormatting>
        <x14:conditionalFormatting xmlns:xm="http://schemas.microsoft.com/office/excel/2006/main">
          <x14:cfRule type="expression" priority="184" id="{E3C22FFF-EFF3-4C25-9B68-F85ED0B39A14}">
            <xm:f>IF('Validation checks'!$D$27=1,1,0)</xm:f>
            <x14:dxf>
              <font>
                <color theme="7" tint="-0.24994659260841701"/>
              </font>
            </x14:dxf>
          </x14:cfRule>
          <xm:sqref>C8</xm:sqref>
        </x14:conditionalFormatting>
        <x14:conditionalFormatting xmlns:xm="http://schemas.microsoft.com/office/excel/2006/main">
          <x14:cfRule type="expression" priority="182" id="{6D7BE73A-A8DE-41F9-9D3B-BAFF25B10ABE}">
            <xm:f>IF('Validation checks'!$D$29=1,1,0)</xm:f>
            <x14:dxf>
              <border>
                <left style="thin">
                  <color rgb="FFFF0000"/>
                </left>
                <right style="thin">
                  <color rgb="FFFF0000"/>
                </right>
                <top style="thin">
                  <color rgb="FFFF0000"/>
                </top>
                <bottom style="thin">
                  <color rgb="FFFF0000"/>
                </bottom>
                <vertical/>
                <horizontal/>
              </border>
            </x14:dxf>
          </x14:cfRule>
          <xm:sqref>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E1DD-DAF9-4B6D-9978-7974523CCB32}">
  <sheetPr codeName="Sheet5"/>
  <dimension ref="A1:N123"/>
  <sheetViews>
    <sheetView topLeftCell="B1" zoomScaleNormal="100" workbookViewId="0">
      <selection activeCell="B1" sqref="B1"/>
    </sheetView>
  </sheetViews>
  <sheetFormatPr defaultColWidth="9" defaultRowHeight="13.5" x14ac:dyDescent="0.35"/>
  <cols>
    <col min="1" max="1" width="9" style="1" hidden="1" customWidth="1"/>
    <col min="2" max="2" width="126.796875" style="1" bestFit="1" customWidth="1"/>
    <col min="3" max="3" width="17.796875" style="1" customWidth="1"/>
    <col min="4" max="4" width="108.796875" style="1" customWidth="1"/>
    <col min="5" max="5" width="27.796875" style="1" customWidth="1"/>
    <col min="6" max="6" width="68.796875" style="1" customWidth="1"/>
    <col min="7" max="7" width="27.19921875" style="4" customWidth="1"/>
    <col min="8" max="8" width="30.796875" style="1" customWidth="1"/>
    <col min="9" max="9" width="5.1328125" style="1" hidden="1" customWidth="1"/>
    <col min="10" max="10" width="9.19921875" style="1" hidden="1" customWidth="1"/>
    <col min="11" max="12" width="0" style="1" hidden="1" customWidth="1"/>
    <col min="13" max="13" width="9" style="1" hidden="1" customWidth="1"/>
    <col min="14" max="14" width="10" style="1" hidden="1" customWidth="1"/>
    <col min="15" max="16384" width="9" style="1"/>
  </cols>
  <sheetData>
    <row r="1" spans="2:14" ht="22.5" x14ac:dyDescent="0.6">
      <c r="B1" s="6" t="str">
        <f>'Cover sheet'!A1</f>
        <v>Monitoring of capital funding allocated in the financial year 2024-25</v>
      </c>
      <c r="C1" s="6"/>
      <c r="D1" s="77"/>
      <c r="E1" s="77"/>
      <c r="G1" s="72"/>
      <c r="H1" s="6"/>
      <c r="I1" s="6"/>
      <c r="J1" s="77"/>
      <c r="K1" s="6"/>
      <c r="L1" s="6"/>
    </row>
    <row r="2" spans="2:14" s="215" customFormat="1" ht="17.649999999999999" x14ac:dyDescent="0.5">
      <c r="B2" s="8" t="s">
        <v>48</v>
      </c>
      <c r="C2" s="8"/>
      <c r="D2" s="8"/>
      <c r="E2" s="8"/>
      <c r="F2" s="8"/>
      <c r="G2" s="73"/>
      <c r="H2" s="8"/>
      <c r="I2" s="8"/>
      <c r="J2" s="8"/>
      <c r="K2" s="8"/>
      <c r="L2" s="8"/>
      <c r="M2" s="215" t="s">
        <v>22</v>
      </c>
      <c r="N2" s="216"/>
    </row>
    <row r="3" spans="2:14" s="217" customFormat="1" ht="30" x14ac:dyDescent="0.4">
      <c r="B3" s="230" t="s">
        <v>68</v>
      </c>
      <c r="C3" s="219"/>
      <c r="D3" s="219"/>
      <c r="E3" s="219"/>
      <c r="F3" s="219"/>
      <c r="G3" s="220"/>
      <c r="H3" s="219"/>
      <c r="I3" s="219"/>
      <c r="J3" s="219"/>
      <c r="K3" s="219"/>
      <c r="L3" s="219"/>
      <c r="N3" s="218"/>
    </row>
    <row r="4" spans="2:14" s="217" customFormat="1" ht="15" x14ac:dyDescent="0.4">
      <c r="B4" s="230"/>
      <c r="C4" s="219"/>
      <c r="D4" s="219"/>
      <c r="E4" s="219"/>
      <c r="F4" s="219"/>
      <c r="G4" s="220"/>
      <c r="H4" s="219"/>
      <c r="I4" s="219"/>
      <c r="J4" s="219"/>
      <c r="K4" s="219"/>
      <c r="L4" s="219"/>
      <c r="N4" s="218"/>
    </row>
    <row r="5" spans="2:14" ht="17.649999999999999" x14ac:dyDescent="0.5">
      <c r="B5" s="8" t="str">
        <f>'Formula funding'!B4</f>
        <v>Provider (UKPRN)</v>
      </c>
      <c r="C5" s="8"/>
      <c r="D5" s="8"/>
      <c r="E5" s="8"/>
      <c r="F5" s="8"/>
      <c r="G5" s="73"/>
      <c r="H5" s="8"/>
      <c r="I5" s="8"/>
      <c r="J5" s="8"/>
      <c r="K5" s="8"/>
      <c r="L5" s="8"/>
      <c r="M5" s="1" t="s">
        <v>23</v>
      </c>
      <c r="N5" s="15"/>
    </row>
    <row r="7" spans="2:14" ht="17.649999999999999" x14ac:dyDescent="0.5">
      <c r="B7" s="228" t="s">
        <v>69</v>
      </c>
      <c r="C7" s="79"/>
      <c r="F7" s="3"/>
    </row>
    <row r="8" spans="2:14" ht="56" customHeight="1" x14ac:dyDescent="0.4">
      <c r="B8" s="213" t="s">
        <v>70</v>
      </c>
      <c r="C8" s="226"/>
      <c r="D8" s="226"/>
      <c r="E8" s="99"/>
      <c r="I8" s="82"/>
    </row>
    <row r="9" spans="2:14" ht="57.6" customHeight="1" x14ac:dyDescent="0.35">
      <c r="B9" s="212"/>
      <c r="C9" s="223"/>
      <c r="D9" s="221"/>
      <c r="E9" s="100"/>
      <c r="I9" s="84"/>
    </row>
    <row r="10" spans="2:14" ht="13.9" x14ac:dyDescent="0.4">
      <c r="B10" s="229" t="str">
        <f>500 - IF(LEN(TRIM(B9))=0,0,LEN(TRIM(B9))-LEN(SUBSTITUTE(B9," ",""))+1) &amp; " words remaining"</f>
        <v>500 words remaining</v>
      </c>
      <c r="C10" s="85"/>
      <c r="D10" s="163"/>
    </row>
    <row r="12" spans="2:14" ht="15" x14ac:dyDescent="0.4">
      <c r="B12" s="228" t="s">
        <v>71</v>
      </c>
    </row>
    <row r="13" spans="2:14" ht="47.45" customHeight="1" x14ac:dyDescent="0.4">
      <c r="B13" s="213" t="s">
        <v>72</v>
      </c>
      <c r="C13" s="226"/>
      <c r="D13" s="226"/>
      <c r="E13" s="226"/>
      <c r="F13" s="225"/>
    </row>
    <row r="14" spans="2:14" ht="17.25" customHeight="1" x14ac:dyDescent="0.4">
      <c r="B14" s="254" t="s">
        <v>73</v>
      </c>
      <c r="C14" s="226"/>
      <c r="D14" s="226"/>
      <c r="E14" s="226"/>
      <c r="F14" s="225"/>
    </row>
    <row r="15" spans="2:14" ht="43.25" customHeight="1" x14ac:dyDescent="0.35">
      <c r="B15" s="212"/>
      <c r="C15" s="221"/>
      <c r="D15" s="221"/>
      <c r="E15" s="221"/>
      <c r="I15" s="84"/>
    </row>
    <row r="16" spans="2:14" ht="15" customHeight="1" x14ac:dyDescent="0.4">
      <c r="B16" s="127" t="str">
        <f>500 - IF(LEN(TRIM(B15))=0,0,LEN(TRIM(B15))-LEN(SUBSTITUTE(B15," ",""))+1) &amp; " words remaining"</f>
        <v>500 words remaining</v>
      </c>
      <c r="C16" s="85"/>
    </row>
    <row r="18" spans="1:9" ht="13.9" x14ac:dyDescent="0.4">
      <c r="B18" s="85"/>
      <c r="C18" s="85"/>
    </row>
    <row r="19" spans="1:9" ht="15" x14ac:dyDescent="0.4">
      <c r="B19" s="228" t="s">
        <v>74</v>
      </c>
    </row>
    <row r="20" spans="1:9" ht="46.25" customHeight="1" x14ac:dyDescent="0.35">
      <c r="B20" s="222" t="s">
        <v>75</v>
      </c>
    </row>
    <row r="21" spans="1:9" ht="17.100000000000001" customHeight="1" x14ac:dyDescent="0.35">
      <c r="B21" s="255" t="s">
        <v>76</v>
      </c>
      <c r="F21" s="102"/>
      <c r="G21" s="103"/>
      <c r="H21" s="102"/>
    </row>
    <row r="22" spans="1:9" ht="42.6" customHeight="1" x14ac:dyDescent="0.35">
      <c r="B22" s="212"/>
      <c r="C22" s="221"/>
      <c r="D22" s="221"/>
      <c r="E22" s="221"/>
      <c r="I22" s="84"/>
    </row>
    <row r="23" spans="1:9" ht="13.9" x14ac:dyDescent="0.4">
      <c r="B23" s="105" t="str">
        <f>500 - IF(LEN(TRIM(B22))=0,0,LEN(TRIM(B22))-LEN(SUBSTITUTE(B22," ",""))+1) &amp; " words remaining"</f>
        <v>500 words remaining</v>
      </c>
      <c r="C23" s="85"/>
    </row>
    <row r="24" spans="1:9" ht="14.75" customHeight="1" x14ac:dyDescent="0.35">
      <c r="A24" s="102"/>
      <c r="B24" s="102"/>
      <c r="C24" s="102"/>
      <c r="D24" s="102"/>
      <c r="E24" s="102"/>
      <c r="F24" s="102"/>
      <c r="G24" s="103"/>
      <c r="H24" s="102"/>
      <c r="I24" s="15">
        <v>2</v>
      </c>
    </row>
    <row r="25" spans="1:9" ht="15" x14ac:dyDescent="0.4">
      <c r="B25" s="228" t="s">
        <v>77</v>
      </c>
    </row>
    <row r="26" spans="1:9" ht="57" customHeight="1" x14ac:dyDescent="0.35">
      <c r="B26" s="222" t="s">
        <v>78</v>
      </c>
    </row>
    <row r="27" spans="1:9" ht="59.75" customHeight="1" x14ac:dyDescent="0.35">
      <c r="B27" s="212"/>
      <c r="C27" s="221"/>
      <c r="D27" s="221"/>
      <c r="E27" s="221"/>
      <c r="I27" s="84" t="s">
        <v>79</v>
      </c>
    </row>
    <row r="28" spans="1:9" ht="13.9" x14ac:dyDescent="0.4">
      <c r="B28" s="105" t="str">
        <f>500 - IF(LEN(TRIM(B27))=0,0,LEN(TRIM(B27))-LEN(SUBSTITUTE(B27," ",""))+1) &amp; " words remaining"</f>
        <v>500 words remaining</v>
      </c>
      <c r="C28" s="85"/>
    </row>
    <row r="29" spans="1:9" x14ac:dyDescent="0.35">
      <c r="A29" s="102"/>
      <c r="B29" s="102"/>
      <c r="C29" s="102"/>
      <c r="D29" s="102"/>
      <c r="E29" s="102"/>
      <c r="F29" s="102"/>
      <c r="G29" s="103"/>
      <c r="H29" s="102"/>
      <c r="I29" s="15">
        <v>6</v>
      </c>
    </row>
    <row r="30" spans="1:9" ht="14.75" customHeight="1" x14ac:dyDescent="0.35">
      <c r="A30" s="102"/>
      <c r="B30" s="102"/>
      <c r="C30" s="102"/>
      <c r="D30" s="102"/>
      <c r="E30" s="102"/>
      <c r="F30" s="102"/>
      <c r="G30" s="103"/>
      <c r="H30" s="102"/>
      <c r="I30" s="15">
        <v>7</v>
      </c>
    </row>
    <row r="31" spans="1:9" ht="14.75" customHeight="1" x14ac:dyDescent="0.35">
      <c r="A31" s="102"/>
      <c r="B31" s="102"/>
      <c r="C31" s="102"/>
      <c r="D31" s="102"/>
      <c r="E31" s="102"/>
      <c r="F31" s="102"/>
      <c r="G31" s="103"/>
      <c r="H31" s="102"/>
      <c r="I31" s="15">
        <v>8</v>
      </c>
    </row>
    <row r="32" spans="1:9" ht="14.75" customHeight="1" x14ac:dyDescent="0.35">
      <c r="A32" s="102"/>
      <c r="B32" s="102"/>
      <c r="C32" s="102"/>
      <c r="D32" s="102"/>
      <c r="E32" s="102"/>
      <c r="F32" s="102"/>
      <c r="G32" s="103"/>
      <c r="H32" s="102"/>
      <c r="I32" s="15">
        <v>9</v>
      </c>
    </row>
    <row r="33" spans="1:9" ht="14.75" customHeight="1" x14ac:dyDescent="0.35">
      <c r="A33" s="102"/>
      <c r="B33" s="102"/>
      <c r="C33" s="102"/>
      <c r="D33" s="102"/>
      <c r="E33" s="102"/>
      <c r="F33" s="102"/>
      <c r="G33" s="103"/>
      <c r="H33" s="102"/>
      <c r="I33" s="15">
        <v>10</v>
      </c>
    </row>
    <row r="34" spans="1:9" ht="14.75" customHeight="1" x14ac:dyDescent="0.35">
      <c r="A34" s="102"/>
      <c r="B34" s="102"/>
      <c r="C34" s="102"/>
      <c r="D34" s="102"/>
      <c r="E34" s="102"/>
      <c r="F34" s="102"/>
      <c r="G34" s="103"/>
      <c r="H34" s="102"/>
      <c r="I34" s="15">
        <v>11</v>
      </c>
    </row>
    <row r="35" spans="1:9" ht="14.75" customHeight="1" x14ac:dyDescent="0.35">
      <c r="A35" s="102"/>
      <c r="B35" s="102"/>
      <c r="C35" s="102"/>
      <c r="D35" s="102"/>
      <c r="E35" s="102"/>
      <c r="F35" s="102"/>
      <c r="G35" s="103"/>
      <c r="H35" s="102"/>
      <c r="I35" s="15">
        <v>12</v>
      </c>
    </row>
    <row r="36" spans="1:9" ht="14.75" customHeight="1" x14ac:dyDescent="0.35">
      <c r="A36" s="102"/>
      <c r="B36" s="102"/>
      <c r="C36" s="102"/>
      <c r="D36" s="102"/>
      <c r="E36" s="102"/>
      <c r="F36" s="102"/>
      <c r="G36" s="103"/>
      <c r="H36" s="102"/>
      <c r="I36" s="15">
        <v>13</v>
      </c>
    </row>
    <row r="37" spans="1:9" ht="14.75" customHeight="1" x14ac:dyDescent="0.35">
      <c r="A37" s="102"/>
      <c r="B37" s="102"/>
      <c r="C37" s="102"/>
      <c r="D37" s="102"/>
      <c r="E37" s="102"/>
      <c r="F37" s="102"/>
      <c r="G37" s="103"/>
      <c r="H37" s="102"/>
      <c r="I37" s="15">
        <v>14</v>
      </c>
    </row>
    <row r="38" spans="1:9" ht="14.75" customHeight="1" x14ac:dyDescent="0.35">
      <c r="A38" s="102"/>
      <c r="B38" s="102"/>
      <c r="C38" s="102"/>
      <c r="D38" s="102"/>
      <c r="E38" s="102"/>
      <c r="F38" s="102"/>
      <c r="G38" s="103"/>
      <c r="H38" s="102"/>
      <c r="I38" s="15">
        <v>15</v>
      </c>
    </row>
    <row r="39" spans="1:9" ht="14.75" customHeight="1" x14ac:dyDescent="0.35">
      <c r="A39" s="102"/>
      <c r="B39" s="102"/>
      <c r="C39" s="102"/>
      <c r="D39" s="102"/>
      <c r="E39" s="102"/>
      <c r="F39" s="102"/>
      <c r="G39" s="103"/>
      <c r="H39" s="102"/>
      <c r="I39" s="15">
        <v>16</v>
      </c>
    </row>
    <row r="40" spans="1:9" ht="14.75" customHeight="1" x14ac:dyDescent="0.35">
      <c r="A40" s="102"/>
      <c r="B40" s="102"/>
      <c r="C40" s="102"/>
      <c r="D40" s="102"/>
      <c r="E40" s="102"/>
      <c r="F40" s="102"/>
      <c r="G40" s="103"/>
      <c r="H40" s="102"/>
      <c r="I40" s="15">
        <v>17</v>
      </c>
    </row>
    <row r="41" spans="1:9" ht="14.75" customHeight="1" x14ac:dyDescent="0.35">
      <c r="A41" s="102"/>
      <c r="B41" s="102"/>
      <c r="C41" s="102"/>
      <c r="D41" s="102"/>
      <c r="E41" s="102"/>
      <c r="F41" s="102"/>
      <c r="G41" s="103"/>
      <c r="H41" s="102"/>
      <c r="I41" s="15">
        <v>18</v>
      </c>
    </row>
    <row r="42" spans="1:9" ht="14.75" customHeight="1" x14ac:dyDescent="0.35">
      <c r="A42" s="102"/>
      <c r="B42" s="102"/>
      <c r="C42" s="102"/>
      <c r="D42" s="102"/>
      <c r="E42" s="102"/>
      <c r="F42" s="102"/>
      <c r="G42" s="103"/>
      <c r="H42" s="102"/>
      <c r="I42" s="15">
        <v>19</v>
      </c>
    </row>
    <row r="43" spans="1:9" ht="14.75" customHeight="1" x14ac:dyDescent="0.35">
      <c r="A43" s="102"/>
      <c r="B43" s="102"/>
      <c r="C43" s="102"/>
      <c r="D43" s="102"/>
      <c r="E43" s="102"/>
      <c r="F43" s="102"/>
      <c r="G43" s="103"/>
      <c r="H43" s="102"/>
      <c r="I43" s="15">
        <v>20</v>
      </c>
    </row>
    <row r="44" spans="1:9" x14ac:dyDescent="0.35">
      <c r="A44" s="102"/>
      <c r="B44" s="102"/>
      <c r="C44" s="102"/>
      <c r="D44" s="102"/>
      <c r="E44" s="102"/>
      <c r="F44" s="102"/>
      <c r="G44" s="103"/>
      <c r="H44" s="102"/>
      <c r="I44" s="15">
        <v>21</v>
      </c>
    </row>
    <row r="45" spans="1:9" x14ac:dyDescent="0.35">
      <c r="A45" s="102"/>
      <c r="B45" s="102"/>
      <c r="C45" s="102"/>
      <c r="D45" s="102"/>
      <c r="E45" s="102"/>
      <c r="F45" s="102"/>
      <c r="G45" s="103"/>
      <c r="H45" s="102"/>
      <c r="I45" s="15">
        <v>22</v>
      </c>
    </row>
    <row r="46" spans="1:9" x14ac:dyDescent="0.35">
      <c r="A46" s="102"/>
      <c r="B46" s="102"/>
      <c r="C46" s="102"/>
      <c r="D46" s="102"/>
      <c r="E46" s="102"/>
      <c r="F46" s="102"/>
      <c r="G46" s="103"/>
      <c r="H46" s="102"/>
      <c r="I46" s="15">
        <v>23</v>
      </c>
    </row>
    <row r="47" spans="1:9" x14ac:dyDescent="0.35">
      <c r="A47" s="102"/>
      <c r="B47" s="102"/>
      <c r="C47" s="102"/>
      <c r="D47" s="102"/>
      <c r="E47" s="102"/>
      <c r="F47" s="102"/>
      <c r="G47" s="103"/>
      <c r="H47" s="102"/>
      <c r="I47" s="15">
        <v>24</v>
      </c>
    </row>
    <row r="48" spans="1:9" x14ac:dyDescent="0.35">
      <c r="A48" s="102"/>
      <c r="B48" s="102"/>
      <c r="C48" s="102"/>
      <c r="D48" s="102"/>
      <c r="E48" s="102"/>
      <c r="F48" s="102"/>
      <c r="G48" s="103"/>
      <c r="H48" s="102"/>
      <c r="I48" s="15">
        <v>25</v>
      </c>
    </row>
    <row r="49" spans="1:9" x14ac:dyDescent="0.35">
      <c r="A49" s="102"/>
      <c r="B49" s="102"/>
      <c r="C49" s="102"/>
      <c r="D49" s="102"/>
      <c r="E49" s="102"/>
      <c r="F49" s="102"/>
      <c r="G49" s="103"/>
      <c r="H49" s="102"/>
      <c r="I49" s="15">
        <v>26</v>
      </c>
    </row>
    <row r="50" spans="1:9" x14ac:dyDescent="0.35">
      <c r="A50" s="102"/>
      <c r="B50" s="102"/>
      <c r="C50" s="102"/>
      <c r="D50" s="102"/>
      <c r="E50" s="102"/>
      <c r="F50" s="102"/>
      <c r="G50" s="103"/>
      <c r="H50" s="102"/>
      <c r="I50" s="15">
        <v>27</v>
      </c>
    </row>
    <row r="51" spans="1:9" x14ac:dyDescent="0.35">
      <c r="A51" s="102"/>
      <c r="B51" s="102"/>
      <c r="C51" s="102"/>
      <c r="D51" s="102"/>
      <c r="E51" s="102"/>
      <c r="F51" s="102"/>
      <c r="G51" s="103"/>
      <c r="H51" s="102"/>
      <c r="I51" s="15">
        <v>28</v>
      </c>
    </row>
    <row r="52" spans="1:9" x14ac:dyDescent="0.35">
      <c r="A52" s="102"/>
      <c r="B52" s="102"/>
      <c r="C52" s="102"/>
      <c r="D52" s="102"/>
      <c r="E52" s="102"/>
      <c r="F52" s="102"/>
      <c r="G52" s="103"/>
      <c r="H52" s="102"/>
      <c r="I52" s="15">
        <v>29</v>
      </c>
    </row>
    <row r="53" spans="1:9" x14ac:dyDescent="0.35">
      <c r="A53" s="102"/>
      <c r="B53" s="102"/>
      <c r="C53" s="102"/>
      <c r="D53" s="102"/>
      <c r="E53" s="102"/>
      <c r="F53" s="102"/>
      <c r="G53" s="103"/>
      <c r="H53" s="102"/>
      <c r="I53" s="15">
        <v>30</v>
      </c>
    </row>
    <row r="54" spans="1:9" x14ac:dyDescent="0.35">
      <c r="A54" s="102"/>
      <c r="B54" s="102"/>
      <c r="C54" s="102"/>
      <c r="D54" s="102"/>
      <c r="E54" s="102"/>
      <c r="F54" s="102"/>
      <c r="G54" s="103"/>
      <c r="H54" s="102"/>
      <c r="I54" s="15">
        <v>31</v>
      </c>
    </row>
    <row r="55" spans="1:9" x14ac:dyDescent="0.35">
      <c r="A55" s="102"/>
      <c r="B55" s="102"/>
      <c r="C55" s="102"/>
      <c r="D55" s="102"/>
      <c r="E55" s="102"/>
      <c r="F55" s="102"/>
      <c r="G55" s="103"/>
      <c r="H55" s="102"/>
      <c r="I55" s="15">
        <v>32</v>
      </c>
    </row>
    <row r="56" spans="1:9" x14ac:dyDescent="0.35">
      <c r="A56" s="102"/>
      <c r="B56" s="102"/>
      <c r="C56" s="102"/>
      <c r="D56" s="102"/>
      <c r="E56" s="102"/>
      <c r="F56" s="102"/>
      <c r="G56" s="103"/>
      <c r="H56" s="102"/>
      <c r="I56" s="15">
        <v>33</v>
      </c>
    </row>
    <row r="57" spans="1:9" x14ac:dyDescent="0.35">
      <c r="A57" s="102"/>
      <c r="B57" s="102"/>
      <c r="C57" s="102"/>
      <c r="D57" s="102"/>
      <c r="E57" s="102"/>
      <c r="F57" s="102"/>
      <c r="G57" s="103"/>
      <c r="H57" s="102"/>
      <c r="I57" s="15">
        <v>34</v>
      </c>
    </row>
    <row r="58" spans="1:9" x14ac:dyDescent="0.35">
      <c r="A58" s="102"/>
      <c r="B58" s="102"/>
      <c r="C58" s="102"/>
      <c r="D58" s="102"/>
      <c r="E58" s="102"/>
      <c r="F58" s="102"/>
      <c r="G58" s="103"/>
      <c r="H58" s="102"/>
      <c r="I58" s="15">
        <v>35</v>
      </c>
    </row>
    <row r="59" spans="1:9" x14ac:dyDescent="0.35">
      <c r="A59" s="102"/>
      <c r="B59" s="102"/>
      <c r="C59" s="102"/>
      <c r="D59" s="102"/>
      <c r="E59" s="102"/>
      <c r="F59" s="102"/>
      <c r="G59" s="103"/>
      <c r="H59" s="102"/>
      <c r="I59" s="15">
        <v>36</v>
      </c>
    </row>
    <row r="60" spans="1:9" x14ac:dyDescent="0.35">
      <c r="A60" s="102"/>
      <c r="B60" s="102"/>
      <c r="C60" s="102"/>
      <c r="D60" s="102"/>
      <c r="E60" s="102"/>
      <c r="F60" s="102"/>
      <c r="G60" s="103"/>
      <c r="H60" s="102"/>
      <c r="I60" s="15">
        <v>37</v>
      </c>
    </row>
    <row r="61" spans="1:9" x14ac:dyDescent="0.35">
      <c r="A61" s="102"/>
      <c r="B61" s="102"/>
      <c r="C61" s="102"/>
      <c r="D61" s="102"/>
      <c r="E61" s="102"/>
      <c r="F61" s="102"/>
      <c r="G61" s="103"/>
      <c r="H61" s="102"/>
      <c r="I61" s="15">
        <v>38</v>
      </c>
    </row>
    <row r="62" spans="1:9" x14ac:dyDescent="0.35">
      <c r="A62" s="102"/>
      <c r="B62" s="102"/>
      <c r="C62" s="102"/>
      <c r="D62" s="102"/>
      <c r="E62" s="102"/>
      <c r="F62" s="102"/>
      <c r="G62" s="103"/>
      <c r="H62" s="102"/>
      <c r="I62" s="15">
        <v>39</v>
      </c>
    </row>
    <row r="63" spans="1:9" x14ac:dyDescent="0.35">
      <c r="A63" s="102"/>
      <c r="B63" s="102"/>
      <c r="C63" s="102"/>
      <c r="D63" s="102"/>
      <c r="E63" s="102"/>
      <c r="F63" s="102"/>
      <c r="G63" s="103"/>
      <c r="H63" s="102"/>
      <c r="I63" s="15">
        <v>40</v>
      </c>
    </row>
    <row r="64" spans="1:9" x14ac:dyDescent="0.35">
      <c r="A64" s="102"/>
      <c r="B64" s="102"/>
      <c r="C64" s="102"/>
      <c r="D64" s="102"/>
      <c r="E64" s="102"/>
      <c r="F64" s="102"/>
      <c r="G64" s="103"/>
      <c r="H64" s="102"/>
      <c r="I64" s="15">
        <v>41</v>
      </c>
    </row>
    <row r="65" spans="1:9" x14ac:dyDescent="0.35">
      <c r="A65" s="102"/>
      <c r="B65" s="102"/>
      <c r="C65" s="102"/>
      <c r="D65" s="102"/>
      <c r="E65" s="102"/>
      <c r="F65" s="102"/>
      <c r="G65" s="103"/>
      <c r="H65" s="102"/>
      <c r="I65" s="15">
        <v>42</v>
      </c>
    </row>
    <row r="66" spans="1:9" x14ac:dyDescent="0.35">
      <c r="A66" s="102"/>
      <c r="B66" s="102"/>
      <c r="C66" s="102"/>
      <c r="D66" s="102"/>
      <c r="E66" s="102"/>
      <c r="F66" s="102"/>
      <c r="G66" s="103"/>
      <c r="H66" s="102"/>
      <c r="I66" s="15">
        <v>43</v>
      </c>
    </row>
    <row r="67" spans="1:9" x14ac:dyDescent="0.35">
      <c r="A67" s="102"/>
      <c r="B67" s="102"/>
      <c r="C67" s="102"/>
      <c r="D67" s="102"/>
      <c r="E67" s="102"/>
      <c r="F67" s="102"/>
      <c r="G67" s="103"/>
      <c r="H67" s="102"/>
      <c r="I67" s="15">
        <v>44</v>
      </c>
    </row>
    <row r="68" spans="1:9" x14ac:dyDescent="0.35">
      <c r="A68" s="102"/>
      <c r="B68" s="102"/>
      <c r="C68" s="102"/>
      <c r="D68" s="102"/>
      <c r="E68" s="102"/>
      <c r="F68" s="102"/>
      <c r="G68" s="103"/>
      <c r="H68" s="102"/>
      <c r="I68" s="15">
        <v>45</v>
      </c>
    </row>
    <row r="69" spans="1:9" x14ac:dyDescent="0.35">
      <c r="A69" s="102"/>
      <c r="B69" s="102"/>
      <c r="C69" s="102"/>
      <c r="D69" s="102"/>
      <c r="E69" s="102"/>
      <c r="F69" s="102"/>
      <c r="G69" s="103"/>
      <c r="H69" s="102"/>
      <c r="I69" s="15">
        <v>46</v>
      </c>
    </row>
    <row r="70" spans="1:9" x14ac:dyDescent="0.35">
      <c r="A70" s="102"/>
      <c r="B70" s="102"/>
      <c r="C70" s="102"/>
      <c r="D70" s="102"/>
      <c r="E70" s="102"/>
      <c r="F70" s="102"/>
      <c r="G70" s="103"/>
      <c r="H70" s="102"/>
      <c r="I70" s="15">
        <v>47</v>
      </c>
    </row>
    <row r="71" spans="1:9" x14ac:dyDescent="0.35">
      <c r="A71" s="102"/>
      <c r="B71" s="102"/>
      <c r="C71" s="102"/>
      <c r="D71" s="102"/>
      <c r="E71" s="102"/>
      <c r="F71" s="102"/>
      <c r="G71" s="103"/>
      <c r="H71" s="102"/>
      <c r="I71" s="15">
        <v>48</v>
      </c>
    </row>
    <row r="72" spans="1:9" x14ac:dyDescent="0.35">
      <c r="A72" s="102"/>
      <c r="B72" s="102"/>
      <c r="C72" s="102"/>
      <c r="D72" s="102"/>
      <c r="E72" s="102"/>
      <c r="F72" s="102"/>
      <c r="G72" s="103"/>
      <c r="H72" s="102"/>
      <c r="I72" s="15">
        <v>49</v>
      </c>
    </row>
    <row r="73" spans="1:9" x14ac:dyDescent="0.35">
      <c r="A73" s="102"/>
      <c r="B73" s="102"/>
      <c r="C73" s="102"/>
      <c r="D73" s="102"/>
      <c r="E73" s="102"/>
      <c r="F73" s="102"/>
      <c r="G73" s="103"/>
      <c r="H73" s="102"/>
      <c r="I73" s="15">
        <v>50</v>
      </c>
    </row>
    <row r="74" spans="1:9" x14ac:dyDescent="0.35">
      <c r="A74" s="102"/>
      <c r="B74" s="102"/>
      <c r="C74" s="102"/>
      <c r="D74" s="102"/>
      <c r="E74" s="102"/>
      <c r="F74" s="102"/>
      <c r="G74" s="103"/>
      <c r="H74" s="102"/>
      <c r="I74" s="15">
        <v>51</v>
      </c>
    </row>
    <row r="75" spans="1:9" x14ac:dyDescent="0.35">
      <c r="A75" s="102"/>
      <c r="B75" s="102"/>
      <c r="C75" s="102"/>
      <c r="D75" s="102"/>
      <c r="E75" s="102"/>
      <c r="F75" s="102"/>
      <c r="G75" s="103"/>
      <c r="H75" s="102"/>
      <c r="I75" s="15">
        <v>52</v>
      </c>
    </row>
    <row r="76" spans="1:9" x14ac:dyDescent="0.35">
      <c r="A76" s="102"/>
      <c r="B76" s="102"/>
      <c r="C76" s="102"/>
      <c r="D76" s="102"/>
      <c r="E76" s="102"/>
      <c r="F76" s="102"/>
      <c r="G76" s="103"/>
      <c r="H76" s="102"/>
      <c r="I76" s="15">
        <v>53</v>
      </c>
    </row>
    <row r="77" spans="1:9" x14ac:dyDescent="0.35">
      <c r="A77" s="102"/>
      <c r="B77" s="102"/>
      <c r="C77" s="102"/>
      <c r="D77" s="102"/>
      <c r="E77" s="102"/>
      <c r="F77" s="102"/>
      <c r="G77" s="103"/>
      <c r="H77" s="102"/>
      <c r="I77" s="15">
        <v>54</v>
      </c>
    </row>
    <row r="78" spans="1:9" x14ac:dyDescent="0.35">
      <c r="A78" s="102"/>
      <c r="B78" s="102"/>
      <c r="C78" s="102"/>
      <c r="D78" s="102"/>
      <c r="E78" s="102"/>
      <c r="F78" s="102"/>
      <c r="G78" s="103"/>
      <c r="H78" s="102"/>
      <c r="I78" s="15">
        <v>55</v>
      </c>
    </row>
    <row r="79" spans="1:9" x14ac:dyDescent="0.35">
      <c r="A79" s="102"/>
      <c r="B79" s="102"/>
      <c r="C79" s="102"/>
      <c r="D79" s="102"/>
      <c r="E79" s="102"/>
      <c r="F79" s="102"/>
      <c r="G79" s="103"/>
      <c r="H79" s="102"/>
      <c r="I79" s="15">
        <v>56</v>
      </c>
    </row>
    <row r="80" spans="1:9" x14ac:dyDescent="0.35">
      <c r="A80" s="102"/>
      <c r="B80" s="102"/>
      <c r="C80" s="102"/>
      <c r="D80" s="102"/>
      <c r="E80" s="102"/>
      <c r="F80" s="102"/>
      <c r="G80" s="103"/>
      <c r="H80" s="102"/>
      <c r="I80" s="15">
        <v>57</v>
      </c>
    </row>
    <row r="81" spans="1:9" x14ac:dyDescent="0.35">
      <c r="A81" s="102"/>
      <c r="B81" s="102"/>
      <c r="C81" s="102"/>
      <c r="D81" s="102"/>
      <c r="E81" s="102"/>
      <c r="F81" s="102"/>
      <c r="G81" s="103"/>
      <c r="H81" s="102"/>
      <c r="I81" s="15">
        <v>58</v>
      </c>
    </row>
    <row r="82" spans="1:9" x14ac:dyDescent="0.35">
      <c r="A82" s="102"/>
      <c r="B82" s="102"/>
      <c r="C82" s="102"/>
      <c r="D82" s="102"/>
      <c r="E82" s="102"/>
      <c r="F82" s="102"/>
      <c r="G82" s="103"/>
      <c r="H82" s="102"/>
      <c r="I82" s="15">
        <v>59</v>
      </c>
    </row>
    <row r="83" spans="1:9" x14ac:dyDescent="0.35">
      <c r="A83" s="102"/>
      <c r="B83" s="102"/>
      <c r="C83" s="102"/>
      <c r="D83" s="102"/>
      <c r="E83" s="102"/>
      <c r="F83" s="102"/>
      <c r="G83" s="103"/>
      <c r="H83" s="102"/>
      <c r="I83" s="15">
        <v>60</v>
      </c>
    </row>
    <row r="84" spans="1:9" x14ac:dyDescent="0.35">
      <c r="A84" s="102"/>
      <c r="B84" s="102"/>
      <c r="C84" s="102"/>
      <c r="D84" s="102"/>
      <c r="E84" s="102"/>
      <c r="F84" s="102"/>
      <c r="G84" s="103"/>
      <c r="H84" s="102"/>
      <c r="I84" s="15">
        <v>61</v>
      </c>
    </row>
    <row r="85" spans="1:9" x14ac:dyDescent="0.35">
      <c r="A85" s="102"/>
      <c r="B85" s="102"/>
      <c r="C85" s="102"/>
      <c r="D85" s="102"/>
      <c r="E85" s="102"/>
      <c r="F85" s="102"/>
      <c r="G85" s="103"/>
      <c r="H85" s="102"/>
      <c r="I85" s="15">
        <v>62</v>
      </c>
    </row>
    <row r="86" spans="1:9" x14ac:dyDescent="0.35">
      <c r="A86" s="102"/>
      <c r="B86" s="102"/>
      <c r="C86" s="102"/>
      <c r="D86" s="102"/>
      <c r="E86" s="102"/>
      <c r="F86" s="102"/>
      <c r="G86" s="103"/>
      <c r="H86" s="102"/>
      <c r="I86" s="15">
        <v>63</v>
      </c>
    </row>
    <row r="87" spans="1:9" x14ac:dyDescent="0.35">
      <c r="A87" s="102"/>
      <c r="B87" s="102"/>
      <c r="C87" s="102"/>
      <c r="D87" s="102"/>
      <c r="E87" s="102"/>
      <c r="F87" s="102"/>
      <c r="G87" s="103"/>
      <c r="H87" s="102"/>
      <c r="I87" s="15">
        <v>64</v>
      </c>
    </row>
    <row r="88" spans="1:9" x14ac:dyDescent="0.35">
      <c r="A88" s="102"/>
      <c r="B88" s="102"/>
      <c r="C88" s="102"/>
      <c r="D88" s="102"/>
      <c r="E88" s="102"/>
      <c r="F88" s="102"/>
      <c r="G88" s="103"/>
      <c r="H88" s="102"/>
      <c r="I88" s="15">
        <v>65</v>
      </c>
    </row>
    <row r="89" spans="1:9" x14ac:dyDescent="0.35">
      <c r="A89" s="102"/>
      <c r="B89" s="102"/>
      <c r="C89" s="102"/>
      <c r="D89" s="102"/>
      <c r="E89" s="102"/>
      <c r="F89" s="102"/>
      <c r="G89" s="103"/>
      <c r="H89" s="102"/>
      <c r="I89" s="15">
        <v>66</v>
      </c>
    </row>
    <row r="90" spans="1:9" x14ac:dyDescent="0.35">
      <c r="A90" s="102"/>
      <c r="B90" s="102"/>
      <c r="C90" s="102"/>
      <c r="D90" s="102"/>
      <c r="E90" s="102"/>
      <c r="F90" s="102"/>
      <c r="G90" s="103"/>
      <c r="H90" s="102"/>
      <c r="I90" s="15">
        <v>67</v>
      </c>
    </row>
    <row r="91" spans="1:9" x14ac:dyDescent="0.35">
      <c r="A91" s="102"/>
      <c r="B91" s="102"/>
      <c r="C91" s="102"/>
      <c r="D91" s="102"/>
      <c r="E91" s="102"/>
      <c r="F91" s="102"/>
      <c r="G91" s="103"/>
      <c r="H91" s="102"/>
      <c r="I91" s="15">
        <v>68</v>
      </c>
    </row>
    <row r="92" spans="1:9" x14ac:dyDescent="0.35">
      <c r="A92" s="102"/>
      <c r="B92" s="102"/>
      <c r="C92" s="102"/>
      <c r="D92" s="102"/>
      <c r="E92" s="102"/>
      <c r="F92" s="102"/>
      <c r="G92" s="103"/>
      <c r="H92" s="102"/>
      <c r="I92" s="15">
        <v>69</v>
      </c>
    </row>
    <row r="93" spans="1:9" x14ac:dyDescent="0.35">
      <c r="A93" s="102"/>
      <c r="B93" s="102"/>
      <c r="C93" s="102"/>
      <c r="D93" s="102"/>
      <c r="E93" s="102"/>
      <c r="F93" s="102"/>
      <c r="G93" s="103"/>
      <c r="H93" s="102"/>
      <c r="I93" s="15">
        <v>70</v>
      </c>
    </row>
    <row r="94" spans="1:9" x14ac:dyDescent="0.35">
      <c r="A94" s="102"/>
      <c r="B94" s="102"/>
      <c r="C94" s="102"/>
      <c r="D94" s="102"/>
      <c r="E94" s="102"/>
      <c r="F94" s="102"/>
      <c r="G94" s="103"/>
      <c r="H94" s="102"/>
      <c r="I94" s="15">
        <v>71</v>
      </c>
    </row>
    <row r="95" spans="1:9" x14ac:dyDescent="0.35">
      <c r="A95" s="102"/>
      <c r="B95" s="102"/>
      <c r="C95" s="102"/>
      <c r="D95" s="102"/>
      <c r="E95" s="102"/>
      <c r="F95" s="102"/>
      <c r="G95" s="103"/>
      <c r="H95" s="102"/>
      <c r="I95" s="15">
        <v>72</v>
      </c>
    </row>
    <row r="96" spans="1:9" x14ac:dyDescent="0.35">
      <c r="A96" s="102"/>
      <c r="B96" s="102"/>
      <c r="C96" s="102"/>
      <c r="D96" s="102"/>
      <c r="E96" s="102"/>
      <c r="F96" s="102"/>
      <c r="G96" s="103"/>
      <c r="H96" s="102"/>
      <c r="I96" s="15">
        <v>73</v>
      </c>
    </row>
    <row r="97" spans="1:9" x14ac:dyDescent="0.35">
      <c r="A97" s="102"/>
      <c r="B97" s="102"/>
      <c r="C97" s="102"/>
      <c r="D97" s="102"/>
      <c r="E97" s="102"/>
      <c r="F97" s="102"/>
      <c r="G97" s="103"/>
      <c r="H97" s="102"/>
      <c r="I97" s="15">
        <v>74</v>
      </c>
    </row>
    <row r="98" spans="1:9" x14ac:dyDescent="0.35">
      <c r="A98" s="102"/>
      <c r="B98" s="102"/>
      <c r="C98" s="102"/>
      <c r="D98" s="102"/>
      <c r="E98" s="102"/>
      <c r="F98" s="102"/>
      <c r="G98" s="103"/>
      <c r="H98" s="102"/>
      <c r="I98" s="15">
        <v>75</v>
      </c>
    </row>
    <row r="99" spans="1:9" x14ac:dyDescent="0.35">
      <c r="A99" s="102"/>
      <c r="B99" s="102"/>
      <c r="C99" s="102"/>
      <c r="D99" s="102"/>
      <c r="E99" s="102"/>
      <c r="F99" s="102"/>
      <c r="G99" s="103"/>
      <c r="H99" s="102"/>
      <c r="I99" s="15">
        <v>76</v>
      </c>
    </row>
    <row r="100" spans="1:9" x14ac:dyDescent="0.35">
      <c r="A100" s="102"/>
      <c r="B100" s="102"/>
      <c r="C100" s="102"/>
      <c r="D100" s="102"/>
      <c r="E100" s="102"/>
      <c r="F100" s="102"/>
      <c r="G100" s="103"/>
      <c r="H100" s="102"/>
      <c r="I100" s="15">
        <v>77</v>
      </c>
    </row>
    <row r="101" spans="1:9" x14ac:dyDescent="0.35">
      <c r="A101" s="102"/>
      <c r="I101" s="15">
        <v>78</v>
      </c>
    </row>
    <row r="102" spans="1:9" x14ac:dyDescent="0.35">
      <c r="A102" s="102"/>
      <c r="I102" s="15">
        <v>79</v>
      </c>
    </row>
    <row r="103" spans="1:9" x14ac:dyDescent="0.35">
      <c r="A103" s="102"/>
      <c r="I103" s="15">
        <v>80</v>
      </c>
    </row>
    <row r="104" spans="1:9" x14ac:dyDescent="0.35">
      <c r="A104" s="102"/>
      <c r="I104" s="15">
        <v>81</v>
      </c>
    </row>
    <row r="105" spans="1:9" x14ac:dyDescent="0.35">
      <c r="A105" s="102"/>
      <c r="I105" s="15">
        <v>82</v>
      </c>
    </row>
    <row r="106" spans="1:9" x14ac:dyDescent="0.35">
      <c r="A106" s="102"/>
      <c r="I106" s="15">
        <v>83</v>
      </c>
    </row>
    <row r="107" spans="1:9" x14ac:dyDescent="0.35">
      <c r="A107" s="102"/>
      <c r="I107" s="15">
        <v>84</v>
      </c>
    </row>
    <row r="108" spans="1:9" x14ac:dyDescent="0.35">
      <c r="A108" s="102"/>
      <c r="I108" s="15">
        <v>85</v>
      </c>
    </row>
    <row r="109" spans="1:9" x14ac:dyDescent="0.35">
      <c r="A109" s="102"/>
      <c r="I109" s="15">
        <v>86</v>
      </c>
    </row>
    <row r="110" spans="1:9" x14ac:dyDescent="0.35">
      <c r="A110" s="102"/>
      <c r="I110" s="15">
        <v>87</v>
      </c>
    </row>
    <row r="111" spans="1:9" x14ac:dyDescent="0.35">
      <c r="A111" s="102"/>
      <c r="I111" s="15">
        <v>88</v>
      </c>
    </row>
    <row r="112" spans="1:9" x14ac:dyDescent="0.35">
      <c r="A112" s="102"/>
      <c r="I112" s="15">
        <v>89</v>
      </c>
    </row>
    <row r="113" spans="1:9" x14ac:dyDescent="0.35">
      <c r="A113" s="102"/>
      <c r="I113" s="15">
        <v>90</v>
      </c>
    </row>
    <row r="114" spans="1:9" x14ac:dyDescent="0.35">
      <c r="A114" s="102"/>
      <c r="I114" s="15">
        <v>91</v>
      </c>
    </row>
    <row r="115" spans="1:9" x14ac:dyDescent="0.35">
      <c r="A115" s="102"/>
      <c r="I115" s="15">
        <v>92</v>
      </c>
    </row>
    <row r="116" spans="1:9" x14ac:dyDescent="0.35">
      <c r="A116" s="102"/>
      <c r="I116" s="15">
        <v>93</v>
      </c>
    </row>
    <row r="117" spans="1:9" x14ac:dyDescent="0.35">
      <c r="A117" s="102"/>
      <c r="I117" s="15">
        <v>94</v>
      </c>
    </row>
    <row r="118" spans="1:9" x14ac:dyDescent="0.35">
      <c r="A118" s="102"/>
      <c r="I118" s="15">
        <v>95</v>
      </c>
    </row>
    <row r="119" spans="1:9" x14ac:dyDescent="0.35">
      <c r="A119" s="102"/>
      <c r="I119" s="15">
        <v>96</v>
      </c>
    </row>
    <row r="120" spans="1:9" x14ac:dyDescent="0.35">
      <c r="A120" s="102"/>
      <c r="I120" s="15">
        <v>97</v>
      </c>
    </row>
    <row r="121" spans="1:9" x14ac:dyDescent="0.35">
      <c r="A121" s="102"/>
      <c r="I121" s="15">
        <v>98</v>
      </c>
    </row>
    <row r="122" spans="1:9" x14ac:dyDescent="0.35">
      <c r="A122" s="102"/>
      <c r="I122" s="15">
        <v>99</v>
      </c>
    </row>
    <row r="123" spans="1:9" x14ac:dyDescent="0.35">
      <c r="A123" s="102"/>
      <c r="I123" s="15">
        <v>100</v>
      </c>
    </row>
  </sheetData>
  <sheetProtection algorithmName="SHA-512" hashValue="1pS6gvMHYFnqJL/V1rHj/iMG1w3WRYZGe/sonp9FMoDIvI5H0SnQaNY9c1udmrMZ6J8DjL8C1+ke0AnRE8hAqg==" saltValue="QsgZasmoSKzCiyk5G5MZLQ==" spinCount="100000" sheet="1" objects="1" scenarios="1"/>
  <conditionalFormatting sqref="B9:D9">
    <cfRule type="expression" dxfId="19" priority="6">
      <formula>IF(#REF!=0, 1, 0)</formula>
    </cfRule>
  </conditionalFormatting>
  <conditionalFormatting sqref="B15:E15">
    <cfRule type="expression" dxfId="18" priority="5">
      <formula>IF(#REF!=0, 1, 0)</formula>
    </cfRule>
  </conditionalFormatting>
  <dataValidations count="6">
    <dataValidation type="custom" operator="lessThanOrEqual" allowBlank="1" showInputMessage="1" showErrorMessage="1" errorTitle="Word limit exceeded" error="The word limit has been exceeded. Please review and ensure you have 500 words or less." sqref="B9" xr:uid="{C8857A8C-FEC5-41B1-ACFF-BF5CCEB96891}">
      <formula1>LEN(TRIM(B9))-LEN(SUBSTITUTE(B9," ",""))+1&lt;501</formula1>
    </dataValidation>
    <dataValidation type="custom" operator="lessThanOrEqual" allowBlank="1" showInputMessage="1" showErrorMessage="1" errorTitle="Word limit exceeded" error="The word limit has been exceeded. Please review and ensure you have fewer than 1001 words." sqref="C22:E22 C27:E27 C15:E15" xr:uid="{E541B490-243C-4324-B009-FBB9050AE6F5}">
      <formula1>LEN(TRIM(C15))-LEN(SUBSTITUTE(C15," ",""))+1&lt;1001</formula1>
    </dataValidation>
    <dataValidation type="textLength" allowBlank="1" showInputMessage="1" showErrorMessage="1" errorTitle="Character Limit Exceeded" error="The character limit has been exceeded. Please review and make sure you enter less than 1000 characters." sqref="I9 I15 I22 I27" xr:uid="{27BBA6E1-8612-4748-B0E4-C8A8539DDC65}">
      <formula1>0</formula1>
      <formula2>1000</formula2>
    </dataValidation>
    <dataValidation type="list" allowBlank="1" showInputMessage="1" showErrorMessage="1" prompt="If 'yes' is selected please use the text box below to provide more detail on how the project has been adapted. " sqref="B14" xr:uid="{BBE67741-C3F1-4B2D-999D-3C69AD44B175}">
      <formula1>"Yes, No"</formula1>
    </dataValidation>
    <dataValidation type="list" allowBlank="1" showInputMessage="1" showErrorMessage="1" sqref="B21" xr:uid="{067266B7-3FD2-4631-B5C2-DA6789C18F99}">
      <formula1>"Yes, No"</formula1>
    </dataValidation>
    <dataValidation type="custom" operator="lessThanOrEqual" allowBlank="1" showInputMessage="1" showErrorMessage="1" errorTitle="Word limit exceeded" error="The word limit has been exceeded. Please review and ensure you have 500 words or less." sqref="B15 B22 B27" xr:uid="{C3CB5139-D9C9-41D5-809B-7A4B4FB83885}">
      <formula1>LEN(TRIM(B15))-LEN(SUBSTITUTE(B15," ",""))+1&lt;500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E449A594-ED5C-4697-BBF4-FC8FA9747E76}">
            <xm:f>IF('Validation checks'!$D$29=1,1,0)</xm:f>
            <x14:dxf>
              <border>
                <left style="thin">
                  <color rgb="FFFF0000"/>
                </left>
                <right style="thin">
                  <color rgb="FFFF0000"/>
                </right>
                <top style="thin">
                  <color rgb="FFFF0000"/>
                </top>
                <bottom style="thin">
                  <color rgb="FFFF0000"/>
                </bottom>
                <vertical/>
                <horizontal/>
              </border>
            </x14:dxf>
          </x14:cfRule>
          <xm:sqref>B9 E9</xm:sqref>
        </x14:conditionalFormatting>
        <x14:conditionalFormatting xmlns:xm="http://schemas.microsoft.com/office/excel/2006/main">
          <x14:cfRule type="expression" priority="8" id="{D3057F1C-144D-4041-8518-E96ABF6CB2E3}">
            <xm:f>IF('Validation checks'!#REF!=1,1,0)</xm:f>
            <x14:dxf>
              <border>
                <left style="thin">
                  <color rgb="FFFF0000"/>
                </left>
                <right style="thin">
                  <color rgb="FFFF0000"/>
                </right>
                <top style="thin">
                  <color rgb="FFFF0000"/>
                </top>
                <bottom style="thin">
                  <color rgb="FFFF0000"/>
                </bottom>
                <vertical/>
                <horizontal/>
              </border>
            </x14:dxf>
          </x14:cfRule>
          <xm:sqref>B15</xm:sqref>
        </x14:conditionalFormatting>
        <x14:conditionalFormatting xmlns:xm="http://schemas.microsoft.com/office/excel/2006/main">
          <x14:cfRule type="expression" priority="4" id="{D2E6D79F-A907-4701-927B-993D5C598509}">
            <xm:f>IF('Validation checks'!#REF!=1,1,0)</xm:f>
            <x14:dxf>
              <border>
                <left style="thin">
                  <color rgb="FFFF0000"/>
                </left>
                <right style="thin">
                  <color rgb="FFFF0000"/>
                </right>
                <top style="thin">
                  <color rgb="FFFF0000"/>
                </top>
                <bottom style="thin">
                  <color rgb="FFFF0000"/>
                </bottom>
                <vertical/>
                <horizontal/>
              </border>
            </x14:dxf>
          </x14:cfRule>
          <xm:sqref>B22</xm:sqref>
        </x14:conditionalFormatting>
        <x14:conditionalFormatting xmlns:xm="http://schemas.microsoft.com/office/excel/2006/main">
          <x14:cfRule type="expression" priority="1" id="{48FE524F-A76B-4E27-BF64-4A2FE2EEDA94}">
            <xm:f>IF('Validation checks'!#REF!=1,1,0)</xm:f>
            <x14:dxf>
              <border>
                <left style="thin">
                  <color rgb="FFFF0000"/>
                </left>
                <right style="thin">
                  <color rgb="FFFF0000"/>
                </right>
                <top style="thin">
                  <color rgb="FFFF0000"/>
                </top>
                <bottom style="thin">
                  <color rgb="FFFF0000"/>
                </bottom>
                <vertical/>
                <horizontal/>
              </border>
            </x14:dxf>
          </x14:cfRule>
          <xm:sqref>B27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H37"/>
  <sheetViews>
    <sheetView zoomScale="110" workbookViewId="0"/>
  </sheetViews>
  <sheetFormatPr defaultColWidth="9" defaultRowHeight="13.5" x14ac:dyDescent="0.35"/>
  <cols>
    <col min="1" max="1" width="45.796875" style="1" customWidth="1"/>
    <col min="2" max="2" width="17.796875" style="1" bestFit="1" customWidth="1"/>
    <col min="3" max="3" width="75.19921875" style="1" customWidth="1"/>
    <col min="4" max="16384" width="9" style="1"/>
  </cols>
  <sheetData>
    <row r="1" spans="1:8" ht="22.5" x14ac:dyDescent="0.6">
      <c r="A1" s="6" t="str">
        <f>'Cover sheet'!A1</f>
        <v>Monitoring of capital funding allocated in the financial year 2024-25</v>
      </c>
      <c r="B1" s="6"/>
      <c r="C1" s="6"/>
      <c r="D1" s="6"/>
      <c r="E1" s="6"/>
      <c r="F1" s="6"/>
      <c r="G1" s="6"/>
      <c r="H1" s="6"/>
    </row>
    <row r="2" spans="1:8" ht="17.649999999999999" x14ac:dyDescent="0.5">
      <c r="A2" s="8"/>
      <c r="B2" s="8"/>
      <c r="C2" s="8"/>
      <c r="D2" s="8"/>
      <c r="E2" s="8"/>
      <c r="F2" s="8"/>
      <c r="G2" s="8"/>
      <c r="H2" s="8"/>
    </row>
    <row r="3" spans="1:8" ht="17.649999999999999" x14ac:dyDescent="0.5">
      <c r="A3" s="3" t="str">
        <f>'Formula funding'!B4</f>
        <v>Provider (UKPRN)</v>
      </c>
      <c r="B3" s="3"/>
      <c r="C3" s="8"/>
      <c r="D3" s="8"/>
      <c r="E3" s="8"/>
      <c r="F3" s="8"/>
      <c r="G3" s="8"/>
      <c r="H3" s="8"/>
    </row>
    <row r="5" spans="1:8" ht="17.649999999999999" x14ac:dyDescent="0.5">
      <c r="A5" s="8" t="s">
        <v>92</v>
      </c>
      <c r="B5" s="8"/>
      <c r="C5" s="8"/>
      <c r="D5" s="8"/>
      <c r="E5" s="8"/>
      <c r="F5" s="8"/>
    </row>
    <row r="6" spans="1:8" ht="17.649999999999999" x14ac:dyDescent="0.5">
      <c r="A6" s="67" t="str">
        <f>IF(AND(B13="Validation passed",B15="Validation passed",B16="Validation passed",B17="Validation passed",B24="Validation passed",B25="Validation passed",B26="Validation passed",B30="Validation passed",B31="Validation passed",B32="Validation passed",B33="Validation passed",B37="Validation passed"),"No validation errors","Your workbook contains "&amp;COUNTIF(B11:B37,"Validation failed")&amp;" validation errors. Please correct these before submission.")</f>
        <v>Your workbook contains 1 validation errors. Please correct these before submission.</v>
      </c>
      <c r="B6" s="3"/>
      <c r="C6" s="3"/>
      <c r="D6" s="3"/>
      <c r="E6" s="3"/>
      <c r="F6" s="3"/>
    </row>
    <row r="7" spans="1:8" x14ac:dyDescent="0.35">
      <c r="A7" s="1" t="s">
        <v>93</v>
      </c>
    </row>
    <row r="8" spans="1:8" ht="13.9" thickBot="1" x14ac:dyDescent="0.4"/>
    <row r="9" spans="1:8" ht="13.9" x14ac:dyDescent="0.4">
      <c r="A9" s="149" t="s">
        <v>252</v>
      </c>
      <c r="B9" s="150"/>
      <c r="C9" s="151"/>
    </row>
    <row r="10" spans="1:8" ht="13.9" x14ac:dyDescent="0.4">
      <c r="A10" s="129" t="s">
        <v>95</v>
      </c>
      <c r="B10" s="5"/>
      <c r="C10" s="145"/>
    </row>
    <row r="11" spans="1:8" x14ac:dyDescent="0.35">
      <c r="A11" s="191" t="s">
        <v>96</v>
      </c>
      <c r="B11" s="69" t="str" cm="1">
        <f t="array" ref="B11">_xlfn.IFS(HidesheetF="Yes", "Not applicable", 'Validation checks'!D5=0,"Credibility passed", 'Validation checks'!D5=1, "Credibility warning")</f>
        <v>Credibility passed</v>
      </c>
      <c r="C11" s="197" t="str">
        <f>'Validation checks'!E5</f>
        <v/>
      </c>
      <c r="D11" s="241"/>
    </row>
    <row r="12" spans="1:8" ht="13.9" x14ac:dyDescent="0.4">
      <c r="A12" s="130" t="s">
        <v>97</v>
      </c>
      <c r="B12" s="5"/>
      <c r="C12" s="145"/>
      <c r="D12" s="241"/>
    </row>
    <row r="13" spans="1:8" x14ac:dyDescent="0.35">
      <c r="A13" s="192" t="s">
        <v>96</v>
      </c>
      <c r="B13" s="128" t="str" cm="1">
        <f t="array" ref="B13">_xlfn.IFS(HidesheetF="Yes", "Not applicable", 'Validation checks'!D7=0,"Validation passed", 'Validation checks'!D7=1, "Validation failed")</f>
        <v>Validation passed</v>
      </c>
      <c r="C13" s="194" t="str">
        <f>IF('Validation checks'!D7=0,"",'Validation checks'!E7)</f>
        <v/>
      </c>
    </row>
    <row r="14" spans="1:8" x14ac:dyDescent="0.35">
      <c r="A14" s="193" t="s">
        <v>98</v>
      </c>
      <c r="B14" s="5"/>
      <c r="C14" s="145"/>
    </row>
    <row r="15" spans="1:8" x14ac:dyDescent="0.35">
      <c r="A15" s="131" t="s">
        <v>99</v>
      </c>
      <c r="B15" s="5" t="str" cm="1">
        <f t="array" ref="B15">_xlfn.IFS(HidesheetF="Yes", "Not applicable", AND('Formula funding'!C8=0, 'Validation checks'!D14=0), "Validation passed", AND('Formula funding'!C8&gt;0, 'Validation checks'!D10=0, 'Validation checks'!D11=0), "Validation passed", AND('Formula funding'!C8=0, 'Validation checks'!D14=1), "Validation failed", AND('Formula funding'!C8&gt;0, OR('Validation checks'!D10=1, 'Validation checks'!D11=1)), "Validation failed")</f>
        <v>Validation passed</v>
      </c>
      <c r="C15" s="195" t="str" cm="1">
        <f t="array" ref="C15">_xlfn.IFS(
OR(
AND('Formula funding'!C8=0,'Validation checks'!D15=0),
(AND('Formula funding'!C8&gt;0,'Validation checks'!D10=0,'Validation checks'!D11=0))
),"",AND('Formula funding'!C8=0,'Validation checks'!D15=1),'Validation checks'!E15,AND('Formula funding'!C8&gt;0,'Validation checks'!D10=1),'Validation checks'!E10,AND('Formula funding'!C8&gt;0,'Validation checks'!D11=1),'Validation checks'!E11,
AND('Formula funding'!C8&gt;0,'Validation checks'!D10=1,'Validation checks'!D11=1),_xlfn.TEXTJOIN(";",FALSE,'Validation checks'!E10,'Validation checks'!E11))</f>
        <v/>
      </c>
    </row>
    <row r="16" spans="1:8" x14ac:dyDescent="0.35">
      <c r="A16" s="196" t="s">
        <v>100</v>
      </c>
      <c r="B16" s="128" t="str" cm="1">
        <f t="array" ref="B16">_xlfn.IFS(HidesheetF="Yes", "Not applicable", AND('Formula funding'!C8=0, 'Validation checks'!D15=0), "Validation passed", AND('Formula funding'!C8&gt;0, 'Validation checks'!D12=0), "Validation passed", AND('Formula funding'!C8=0, 'Validation checks'!D15=1), "Validation failed", AND('Formula funding'!C8&gt;0, 'Validation checks'!D12=1), "Validation failed")</f>
        <v>Validation passed</v>
      </c>
      <c r="C16" s="194" t="str" cm="1">
        <f t="array" ref="C16">_xlfn.IFS(
OR(
AND('Formula funding'!C8=0,'Validation checks'!D16=0),
(AND('Formula funding'!C8&gt;0,'Validation checks'!D12=0))
),"",AND('Formula funding'!C8=0,'Validation checks'!D16=1),'Validation checks'!E16,AND('Formula funding'!C8&gt;0,'Validation checks'!D12=1),'Validation checks'!E12)</f>
        <v/>
      </c>
    </row>
    <row r="17" spans="1:3" ht="13.9" thickBot="1" x14ac:dyDescent="0.4">
      <c r="A17" s="205" t="s">
        <v>101</v>
      </c>
      <c r="B17" s="147" t="str" cm="1">
        <f t="array" ref="B17">_xlfn.IFS(AND('Formula funding'!C9=0, 'Validation checks'!D22=0), "Validation passed", AND('Formula funding'!C9&gt;0, 'Validation checks'!D19=0), "Validation passed", AND('Formula funding'!C9=0, 'Validation checks'!D22=1), "Validation failed", AND('Formula funding'!C9&gt;0, 'Validation checks'!D19=1), "Validation failed")</f>
        <v>Validation passed</v>
      </c>
      <c r="C17" s="148" t="str" cm="1">
        <f t="array" ref="C17">_xlfn.IFS(
OR(
AND('Formula funding'!C9=0,'Validation checks'!D22=0),
(AND('Formula funding'!C9&gt;0,'Validation checks'!D19=0))
),"",AND('Formula funding'!C9=0,'Validation checks'!D22=1),'Validation checks'!E22,AND('Formula funding'!C9&gt;0,'Validation checks'!D19=1),'Validation checks'!E19)</f>
        <v/>
      </c>
    </row>
    <row r="18" spans="1:3" x14ac:dyDescent="0.35">
      <c r="A18" s="206"/>
    </row>
    <row r="19" spans="1:3" ht="13.9" thickBot="1" x14ac:dyDescent="0.4">
      <c r="C19" s="126"/>
    </row>
    <row r="20" spans="1:3" ht="13.9" x14ac:dyDescent="0.4">
      <c r="A20" s="149" t="s">
        <v>253</v>
      </c>
      <c r="B20" s="150"/>
      <c r="C20" s="151"/>
    </row>
    <row r="21" spans="1:3" ht="13.9" x14ac:dyDescent="0.4">
      <c r="A21" s="129" t="s">
        <v>95</v>
      </c>
      <c r="B21" s="5"/>
      <c r="C21" s="145"/>
    </row>
    <row r="22" spans="1:3" x14ac:dyDescent="0.35">
      <c r="A22" s="242" t="s">
        <v>102</v>
      </c>
      <c r="B22" s="5" t="str" cm="1">
        <f t="array" ref="B22">_xlfn.IFS(HidesheetB="Yes", "Not applicable", 'Validation checks'!D27=0,"Credibility passed", 'Validation checks'!D27=1, "Credibility warning")</f>
        <v>Credibility passed</v>
      </c>
      <c r="C22" s="145" t="str">
        <f>'Validation checks'!E27</f>
        <v/>
      </c>
    </row>
    <row r="23" spans="1:3" ht="13.9" x14ac:dyDescent="0.4">
      <c r="A23" s="130" t="s">
        <v>97</v>
      </c>
      <c r="B23" s="5"/>
      <c r="C23" s="145"/>
    </row>
    <row r="24" spans="1:3" x14ac:dyDescent="0.35">
      <c r="A24" s="207" t="s">
        <v>102</v>
      </c>
      <c r="B24" s="128" t="str" cm="1">
        <f t="array" ref="B24">_xlfn.IFS(HidesheetB="Yes", "Not applicable", 'Validation checks'!D29=0,"Validation passed", 'Validation checks'!D29=1, "Validation failed")</f>
        <v>Validation passed</v>
      </c>
      <c r="C24" s="194" t="str">
        <f>IF('Validation checks'!D29=0,"",'Validation checks'!E29)</f>
        <v/>
      </c>
    </row>
    <row r="25" spans="1:3" x14ac:dyDescent="0.35">
      <c r="A25" s="208" t="s">
        <v>103</v>
      </c>
      <c r="B25" s="128" t="str" cm="1">
        <f t="array" ref="B25">_xlfn.IFS(HidesheetB="Yes", "Not applicable", OR(AND('Competition funding - spend'!$C8&gt;0, 'Validation checks'!D31=0), AND('Competition funding - spend'!$C8=0, 'Validation checks'!D34=0)),"Validation passed", OR(AND('Competition funding - spend'!$C8&gt;0, 'Validation checks'!D31=1), AND('Competition funding - spend'!$C8=0, 'Validation checks'!D34=1)),"Validation failed")</f>
        <v>Validation passed</v>
      </c>
      <c r="C25" s="194" t="str" cm="1">
        <f t="array" ref="C25">_xlfn.IFS(
OR(
AND('Formula funding'!C8=0,'Validation checks'!D34=0),
(AND('Formula funding'!C8&gt;0,'Validation checks'!D31=0))
),"",AND('Formula funding'!C8=0,'Validation checks'!D34=1),'Validation checks'!E34,AND('Formula funding'!C8&gt;0,'Validation checks'!D31=1),'Validation checks'!E31)</f>
        <v/>
      </c>
    </row>
    <row r="26" spans="1:3" ht="13.9" thickBot="1" x14ac:dyDescent="0.4">
      <c r="A26" s="238" t="s">
        <v>104</v>
      </c>
      <c r="B26" s="239" t="str" cm="1">
        <f t="array" ref="B26">_xlfn.IFS(OR(AND('Competition funding - spend'!$C9=0, 'Validation checks'!D37=0), AND('Competition funding - spend'!$C9&gt;0, 'Validation checks'!D40=0)),"Validation passed",OR(AND('Competition funding - spend'!$C9=0, 'Validation checks'!D37=1), AND('Competition funding - spend'!$C9&gt;0, 'Validation checks'!D40=1)),"Validation failed")</f>
        <v>Validation passed</v>
      </c>
      <c r="C26" s="240" t="str" cm="1">
        <f t="array" ref="C26">_xlfn.IFS(
OR(
AND('Formula funding'!C9=0,'Validation checks'!D40=0),
(AND('Formula funding'!C9&gt;0,'Validation checks'!D37=0))
),"",AND('Formula funding'!C9=0,'Validation checks'!D40=1),'Validation checks'!E40,AND('Formula funding'!C9&gt;0,'Validation checks'!D37=1),'Validation checks'!E37)</f>
        <v/>
      </c>
    </row>
    <row r="27" spans="1:3" ht="13.9" thickBot="1" x14ac:dyDescent="0.4">
      <c r="C27" s="126"/>
    </row>
    <row r="28" spans="1:3" ht="13.9" x14ac:dyDescent="0.4">
      <c r="A28" s="149" t="s">
        <v>265</v>
      </c>
      <c r="B28" s="150"/>
      <c r="C28" s="151"/>
    </row>
    <row r="29" spans="1:3" ht="13.9" x14ac:dyDescent="0.4">
      <c r="A29" s="130" t="s">
        <v>97</v>
      </c>
      <c r="B29" s="5"/>
      <c r="C29" s="145"/>
    </row>
    <row r="30" spans="1:3" x14ac:dyDescent="0.35">
      <c r="A30" s="207" t="s">
        <v>254</v>
      </c>
      <c r="B30" s="128" t="str" cm="1">
        <f t="array" ref="B30">_xlfn.IFS(HidesheetB2="Yes", "Not applicable", 'Validation checks'!D45=0,"Validation passed", 'Validation checks'!D45=1, "Validation failed")</f>
        <v>Validation passed</v>
      </c>
      <c r="C30" s="252" t="str">
        <f>IF('Validation checks'!D45=0,"",'Validation checks'!E45)</f>
        <v/>
      </c>
    </row>
    <row r="31" spans="1:3" x14ac:dyDescent="0.35">
      <c r="A31" s="208" t="s">
        <v>255</v>
      </c>
      <c r="B31" s="128" t="str" cm="1">
        <f t="array" ref="B31">_xlfn.IFS(HidesheetB2="Yes", "Not applicable", AND('Validation checks'!D46=0,'Validation checks'!D50=0),"Validation passed", AND('Validation checks'!D46=1,'Validation checks'!D50=1), "Validation failed")</f>
        <v>Validation passed</v>
      </c>
      <c r="C31" s="252" t="str" cm="1">
        <f t="array" ref="C31">IF(SUM('Validation checks'!D46,'Validation checks'!D50)&lt;&gt;0,_xlfn.IFS(
SUM('Validation checks'!D46,'Validation checks'!D50)=2,'Validation checks'!E46&amp;", "&amp;'Validation checks'!E50,
SUM('Validation checks'!D46,'Validation checks'!D50)=1, IF('Validation checks'!D46=1,'Validation checks'!E46,'Validation checks'!E50)),"")</f>
        <v/>
      </c>
    </row>
    <row r="32" spans="1:3" x14ac:dyDescent="0.35">
      <c r="A32" s="208" t="s">
        <v>256</v>
      </c>
      <c r="B32" s="128" t="str" cm="1">
        <f t="array" ref="B32">_xlfn.IFS(HidesheetB2="Yes", "Not applicable", AND('Validation checks'!D47=0,'Validation checks'!D51=0),"Validation passed", AND('Validation checks'!D47=1,'Validation checks'!D51=1), "Validation failed")</f>
        <v>Validation passed</v>
      </c>
      <c r="C32" s="252" t="str" cm="1">
        <f t="array" ref="C32">IF(SUM('Validation checks'!D47,'Validation checks'!D51)&lt;&gt;0,_xlfn.IFS(
SUM('Validation checks'!D47,'Validation checks'!D51)=2,'Validation checks'!E47&amp;", "&amp;'Validation checks'!E51,
SUM('Validation checks'!D47,'Validation checks'!D51)=1, IF('Validation checks'!D47=1,'Validation checks'!E47,'Validation checks'!E51)),"")</f>
        <v/>
      </c>
    </row>
    <row r="33" spans="1:3" ht="13.9" thickBot="1" x14ac:dyDescent="0.4">
      <c r="A33" s="238" t="s">
        <v>257</v>
      </c>
      <c r="B33" s="239" t="str" cm="1">
        <f t="array" ref="B33">_xlfn.IFS(HidesheetB2="Yes", "Not applicable", 'Validation checks'!D48=0,"Validation passed", 'Validation checks'!D48=1, "Validation failed")</f>
        <v>Validation passed</v>
      </c>
      <c r="C33" s="240" t="str">
        <f>IF('Validation checks'!D48=0,"",'Validation checks'!E48)</f>
        <v/>
      </c>
    </row>
    <row r="34" spans="1:3" x14ac:dyDescent="0.35">
      <c r="C34" s="126"/>
    </row>
    <row r="35" spans="1:3" ht="13.9" thickBot="1" x14ac:dyDescent="0.4">
      <c r="C35" s="126"/>
    </row>
    <row r="36" spans="1:3" ht="13.9" x14ac:dyDescent="0.4">
      <c r="A36" s="202" t="s">
        <v>105</v>
      </c>
      <c r="B36" s="203"/>
      <c r="C36" s="204"/>
    </row>
    <row r="37" spans="1:3" ht="13.9" thickBot="1" x14ac:dyDescent="0.4">
      <c r="A37" s="146" t="s">
        <v>106</v>
      </c>
      <c r="B37" s="147" t="str">
        <f>IF('Validation checks'!D57=1,"Validation failed",IF('Validation checks'!D56=1,"Validation failed",IF('Validation checks'!D56=2,"Credibility warning","Validation passed")))</f>
        <v>Validation failed</v>
      </c>
      <c r="C37" s="148" t="str">
        <f>_xlfn.TEXTJOIN("; ",TRUE, 'Validation checks'!E56, 'Validation checks'!E57)</f>
        <v>Return not signed off by Accountable Officer; Missing signing date</v>
      </c>
    </row>
  </sheetData>
  <sheetProtection algorithmName="SHA-512" hashValue="I857JVYd4g+nING/T2N9aD0l1W8fZT3fBqxJvMTrCZTn57gQXAp0tlbIc0p0ohHEt0ktEcf6m7CrnbAoIrXlSA==" saltValue="qr+S/UtQS8JiR9ARpYJrCg==" spinCount="100000" sheet="1" objects="1" scenarios="1"/>
  <conditionalFormatting sqref="A6">
    <cfRule type="expression" dxfId="17" priority="216">
      <formula>IF(AND(B11="Validation passed",#REF!="Validation passed",#REF!="Validation passed",B37="Validation passed"),0,1)</formula>
    </cfRule>
  </conditionalFormatting>
  <conditionalFormatting sqref="B11:B12 B22:B23 B29">
    <cfRule type="expression" dxfId="16" priority="36">
      <formula>IF($B11="Credibility warning",1,0)</formula>
    </cfRule>
    <cfRule type="expression" dxfId="15" priority="37">
      <formula>IF($B11="Credibility passed",1,0)</formula>
    </cfRule>
  </conditionalFormatting>
  <conditionalFormatting sqref="B13:C13 B15 B16:C17 B24:C26">
    <cfRule type="expression" dxfId="14" priority="10">
      <formula>IF($B13="Validation failed",1,0)</formula>
    </cfRule>
  </conditionalFormatting>
  <conditionalFormatting sqref="B13:C13 B15:C17 B24:C26 C14">
    <cfRule type="expression" dxfId="13" priority="42">
      <formula>IF($B13="Validation passed",1,0)</formula>
    </cfRule>
  </conditionalFormatting>
  <conditionalFormatting sqref="B30:C33">
    <cfRule type="expression" dxfId="12" priority="1">
      <formula>IF($B30="Validation failed",1,0)</formula>
    </cfRule>
    <cfRule type="expression" dxfId="11" priority="5">
      <formula>IF($B30="Validation passed",1,0)</formula>
    </cfRule>
  </conditionalFormatting>
  <conditionalFormatting sqref="B37:C37">
    <cfRule type="expression" dxfId="10" priority="33">
      <formula>IF($B37="Validation passed",1,0)</formula>
    </cfRule>
    <cfRule type="expression" dxfId="9" priority="34">
      <formula>IF($B37="Credibility warning",1,0)</formula>
    </cfRule>
    <cfRule type="expression" dxfId="8" priority="35">
      <formula>IF($B37="Validation failed",1,0)</formula>
    </cfRule>
  </conditionalFormatting>
  <conditionalFormatting sqref="C11:C12 C22:C23 C29">
    <cfRule type="expression" dxfId="7" priority="40">
      <formula>IF(B11="Credibility warning",1,0)</formula>
    </cfRule>
  </conditionalFormatting>
  <conditionalFormatting sqref="C14">
    <cfRule type="expression" dxfId="6" priority="163">
      <formula>IF($B15="Validation failed",1,0)</formula>
    </cfRule>
  </conditionalFormatting>
  <conditionalFormatting sqref="C15">
    <cfRule type="expression" dxfId="5" priority="164">
      <formula>IF(#REF!="Validation failed",1,0)</formula>
    </cfRule>
  </conditionalFormatting>
  <conditionalFormatting sqref="C25">
    <cfRule type="expression" dxfId="4" priority="207">
      <formula>IF(#REF!="Validation passed",1,0)</formula>
    </cfRule>
  </conditionalFormatting>
  <conditionalFormatting sqref="C31:C32">
    <cfRule type="expression" dxfId="3" priority="6">
      <formula>IF(#REF!="Validation passed",1,0)</formula>
    </cfRule>
  </conditionalFormatting>
  <hyperlinks>
    <hyperlink ref="A11" location="'Formula funding'!B6" display="Table F1" xr:uid="{C5342268-D039-4EAF-9139-6DBFBE9FDE26}"/>
    <hyperlink ref="A13" location="'Formula funding'!B8" display="Table F1" xr:uid="{CB0B335E-3C3F-41F8-8CC0-09D247CF199D}"/>
    <hyperlink ref="A14" location="'Formula funding'!B14" display="Table F2" xr:uid="{B68DC40A-544B-4A59-8E45-CC29C8C3DA17}"/>
    <hyperlink ref="A17" location="'Formula funding'!B25" display="Table F3" xr:uid="{E8232D83-E212-4B05-9130-425EBD682546}"/>
    <hyperlink ref="A22" location="'Competition funding - spend'!B8" display="Table B1" xr:uid="{D0D22738-4250-4766-B00D-74CFD965DA03}"/>
    <hyperlink ref="A24" location="'Competition funding - spend'!B8" display="Table B1" xr:uid="{9FF1F888-F474-4B51-A8EE-5E2588915595}"/>
    <hyperlink ref="A25" location="Validation!B14" display="Table B2" xr:uid="{EB8BA53A-97AD-4086-9C16-565BAF59B42A}"/>
    <hyperlink ref="A26" location="'Competitive funding (1)'!B19" display="Table B3" xr:uid="{5BAE0A62-DAE6-4D42-9FB5-39FEE4CC4357}"/>
    <hyperlink ref="A30" location="'Competitive funding (1)'!B6" display="Table B1" xr:uid="{26AB4C46-B2B1-43E7-84E3-04663BD0B3BE}"/>
    <hyperlink ref="A32" location="'Competitive funding (1)'!B14" display="Table B2" xr:uid="{205B3B97-5CAF-42D1-99AD-9E04C2605E97}"/>
    <hyperlink ref="A33" location="'Competitive funding (1)'!B19" display="Table B3" xr:uid="{9598FF83-1F95-4AEE-A33C-2344A8572982}"/>
    <hyperlink ref="A31" location="'Competitive funding (1)'!B14" display="Table B2" xr:uid="{97EF718A-5F94-4C16-BC05-F649A2816242}"/>
  </hyperlinks>
  <pageMargins left="0.70866141732283472" right="0.70866141732283472" top="0.74803149606299213" bottom="0.74803149606299213"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H15"/>
  <sheetViews>
    <sheetView workbookViewId="0"/>
  </sheetViews>
  <sheetFormatPr defaultColWidth="9" defaultRowHeight="13.5" x14ac:dyDescent="0.35"/>
  <cols>
    <col min="1" max="3" width="9" style="1"/>
    <col min="4" max="4" width="70.796875" style="1" customWidth="1"/>
    <col min="5" max="5" width="9" style="1"/>
    <col min="6" max="6" width="10.796875" style="1" hidden="1" customWidth="1"/>
    <col min="7" max="7" width="9" style="1"/>
    <col min="8" max="8" width="34" style="1" customWidth="1"/>
    <col min="9" max="16384" width="9" style="1"/>
  </cols>
  <sheetData>
    <row r="1" spans="1:8" ht="22.5" x14ac:dyDescent="0.6">
      <c r="A1" s="6" t="str">
        <f>'Cover sheet'!A1</f>
        <v>Monitoring of capital funding allocated in the financial year 2024-25</v>
      </c>
      <c r="B1" s="6"/>
      <c r="C1" s="6"/>
      <c r="D1" s="6"/>
      <c r="E1" s="6"/>
      <c r="F1" s="6"/>
      <c r="G1" s="6"/>
      <c r="H1" s="6"/>
    </row>
    <row r="2" spans="1:8" s="215" customFormat="1" ht="17.649999999999999" x14ac:dyDescent="0.5">
      <c r="A2" s="3" t="s">
        <v>251</v>
      </c>
      <c r="B2" s="3"/>
      <c r="C2" s="3"/>
      <c r="D2" s="3"/>
      <c r="E2" s="3"/>
      <c r="F2" s="3"/>
      <c r="G2" s="3"/>
      <c r="H2" s="3"/>
    </row>
    <row r="3" spans="1:8" ht="17.649999999999999" x14ac:dyDescent="0.5">
      <c r="A3" s="274"/>
      <c r="B3" s="274"/>
      <c r="C3" s="274"/>
      <c r="D3" s="274"/>
      <c r="E3" s="274"/>
      <c r="F3" s="8"/>
      <c r="G3" s="8"/>
      <c r="H3" s="8"/>
    </row>
    <row r="4" spans="1:8" ht="17.649999999999999" x14ac:dyDescent="0.5">
      <c r="A4" s="3" t="str">
        <f>'Formula funding'!B4</f>
        <v>Provider (UKPRN)</v>
      </c>
      <c r="B4" s="3"/>
      <c r="C4" s="3"/>
      <c r="D4" s="3"/>
      <c r="E4" s="3"/>
      <c r="F4" s="8"/>
      <c r="G4" s="8"/>
      <c r="H4" s="8"/>
    </row>
    <row r="5" spans="1:8" ht="17.649999999999999" x14ac:dyDescent="0.5">
      <c r="A5" s="3"/>
      <c r="B5" s="3"/>
      <c r="C5" s="3"/>
      <c r="D5" s="3"/>
      <c r="E5" s="3"/>
      <c r="F5" s="8"/>
      <c r="G5" s="8"/>
      <c r="H5" s="8"/>
    </row>
    <row r="7" spans="1:8" ht="15" x14ac:dyDescent="0.4">
      <c r="A7" s="278" t="s">
        <v>80</v>
      </c>
      <c r="B7" s="279"/>
      <c r="C7" s="279"/>
      <c r="D7" s="280"/>
      <c r="E7" s="70"/>
      <c r="F7" s="70"/>
      <c r="G7" s="70"/>
      <c r="H7" s="70"/>
    </row>
    <row r="8" spans="1:8" ht="184.5" customHeight="1" x14ac:dyDescent="0.35">
      <c r="A8" s="275" t="s">
        <v>81</v>
      </c>
      <c r="B8" s="276"/>
      <c r="C8" s="276"/>
      <c r="D8" s="277"/>
      <c r="E8" s="86"/>
      <c r="G8" s="86"/>
      <c r="H8" s="86"/>
    </row>
    <row r="9" spans="1:8" ht="13.9" x14ac:dyDescent="0.4">
      <c r="A9" s="273" t="s">
        <v>82</v>
      </c>
      <c r="B9" s="273"/>
      <c r="C9" s="273"/>
      <c r="D9" s="93"/>
    </row>
    <row r="10" spans="1:8" ht="14.25" x14ac:dyDescent="0.45">
      <c r="A10" s="273" t="s">
        <v>83</v>
      </c>
      <c r="B10" s="273"/>
      <c r="C10" s="273"/>
      <c r="D10" s="232"/>
      <c r="E10" s="231"/>
      <c r="F10" s="87" t="s">
        <v>84</v>
      </c>
    </row>
    <row r="11" spans="1:8" ht="29.25" customHeight="1" x14ac:dyDescent="0.4">
      <c r="A11" s="281" t="s">
        <v>85</v>
      </c>
      <c r="B11" s="281"/>
      <c r="C11" s="281"/>
      <c r="D11" s="94"/>
      <c r="F11" s="15" t="s">
        <v>86</v>
      </c>
    </row>
    <row r="12" spans="1:8" ht="13.9" x14ac:dyDescent="0.4">
      <c r="A12" s="273" t="s">
        <v>87</v>
      </c>
      <c r="B12" s="273"/>
      <c r="C12" s="273"/>
      <c r="D12" s="95"/>
      <c r="F12" s="15" t="s">
        <v>88</v>
      </c>
    </row>
    <row r="14" spans="1:8" ht="29.25" hidden="1" customHeight="1" x14ac:dyDescent="0.35">
      <c r="C14" s="81" t="s">
        <v>89</v>
      </c>
      <c r="D14" s="15" t="s">
        <v>90</v>
      </c>
    </row>
    <row r="15" spans="1:8" ht="21" hidden="1" customHeight="1" x14ac:dyDescent="0.35">
      <c r="D15" s="15" t="s">
        <v>90</v>
      </c>
    </row>
  </sheetData>
  <sheetProtection algorithmName="SHA-512" hashValue="eSRQtTMlt4dGVjKCoWH9PLZnuiP409huYCDKGKRx5G4xvH9nQPXJKWHxcs5xTWZ3o0+SQjC+OZs7MX7KbcEgfw==" saltValue="dilXlhHrNDJUNptfvw9nMw==" spinCount="100000" sheet="1" objects="1" scenarios="1"/>
  <mergeCells count="7">
    <mergeCell ref="A12:C12"/>
    <mergeCell ref="A10:C10"/>
    <mergeCell ref="A9:C9"/>
    <mergeCell ref="A3:E3"/>
    <mergeCell ref="A8:D8"/>
    <mergeCell ref="A7:D7"/>
    <mergeCell ref="A11:C11"/>
  </mergeCells>
  <dataValidations count="2">
    <dataValidation type="date" allowBlank="1" showErrorMessage="1" errorTitle="Invalid date" error="The sign-off date must be in between 26 March 2025 and today's date." sqref="D12" xr:uid="{00000000-0002-0000-0300-000000000000}">
      <formula1>45733</formula1>
      <formula2>TODAY()</formula2>
    </dataValidation>
    <dataValidation type="list" allowBlank="1" showInputMessage="1" showErrorMessage="1" sqref="D11" xr:uid="{E76307ED-8AFF-44FF-B57D-1D75D33E7603}">
      <formula1>"Yes, No"</formula1>
    </dataValidation>
  </dataValidation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33" id="{6DF2EF6C-31C0-42B3-9027-3822838C5F3F}">
            <xm:f>IF('Validation checks'!#REF!=1,1,0)</xm:f>
            <x14:dxf>
              <border>
                <left style="thin">
                  <color rgb="FFFF0000"/>
                </left>
                <right style="thin">
                  <color rgb="FFFF0000"/>
                </right>
                <top style="thin">
                  <color rgb="FFFF0000"/>
                </top>
                <bottom style="thin">
                  <color rgb="FFFF0000"/>
                </bottom>
                <vertical/>
                <horizontal/>
              </border>
            </x14:dxf>
          </x14:cfRule>
          <xm:sqref>D11:D12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3B23B-5B81-4D18-ACC1-788551F288E6}">
  <sheetPr codeName="Sheet7"/>
  <dimension ref="A1:B3"/>
  <sheetViews>
    <sheetView workbookViewId="0">
      <selection activeCell="A3" sqref="A3"/>
    </sheetView>
  </sheetViews>
  <sheetFormatPr defaultRowHeight="14.25" x14ac:dyDescent="0.45"/>
  <sheetData>
    <row r="1" spans="1:2" x14ac:dyDescent="0.45">
      <c r="A1" t="s">
        <v>73</v>
      </c>
    </row>
    <row r="2" spans="1:2" x14ac:dyDescent="0.45">
      <c r="A2" t="s">
        <v>76</v>
      </c>
    </row>
    <row r="3" spans="1:2" x14ac:dyDescent="0.45">
      <c r="B3"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H57"/>
  <sheetViews>
    <sheetView showGridLines="0" topLeftCell="A20" zoomScale="105" zoomScaleNormal="100" workbookViewId="0">
      <selection activeCell="E57" sqref="E57"/>
    </sheetView>
  </sheetViews>
  <sheetFormatPr defaultColWidth="9" defaultRowHeight="13.5" x14ac:dyDescent="0.35"/>
  <cols>
    <col min="1" max="1" width="13" style="9" customWidth="1"/>
    <col min="2" max="2" width="8.796875" style="9" customWidth="1"/>
    <col min="3" max="3" width="38" style="9" customWidth="1"/>
    <col min="4" max="4" width="8.796875" style="9" customWidth="1"/>
    <col min="5" max="5" width="13.1328125" style="9" customWidth="1"/>
    <col min="6" max="6" width="15.1328125" style="9" customWidth="1"/>
    <col min="7" max="7" width="9.796875" style="9" customWidth="1"/>
    <col min="8" max="16384" width="9" style="9"/>
  </cols>
  <sheetData>
    <row r="1" spans="1:8" ht="15" customHeight="1" thickBot="1" x14ac:dyDescent="0.45">
      <c r="A1" s="198"/>
      <c r="B1" s="198"/>
      <c r="C1" s="198"/>
      <c r="D1" s="198"/>
      <c r="E1" s="198"/>
      <c r="F1" s="198"/>
      <c r="G1" s="198"/>
      <c r="H1" s="198"/>
    </row>
    <row r="2" spans="1:8" ht="24.75" customHeight="1" x14ac:dyDescent="0.4">
      <c r="A2" s="132"/>
      <c r="B2" s="133"/>
      <c r="C2" s="133" t="s">
        <v>94</v>
      </c>
      <c r="D2" s="134"/>
      <c r="E2" s="135"/>
      <c r="F2" s="198"/>
      <c r="G2" s="198"/>
      <c r="H2" s="198"/>
    </row>
    <row r="3" spans="1:8" ht="14.75" customHeight="1" thickBot="1" x14ac:dyDescent="0.45">
      <c r="A3" s="140" t="s">
        <v>89</v>
      </c>
      <c r="B3" s="158" t="s">
        <v>107</v>
      </c>
      <c r="C3" s="141"/>
      <c r="D3" s="141" t="s">
        <v>108</v>
      </c>
      <c r="E3" s="157" t="s">
        <v>109</v>
      </c>
      <c r="F3" s="199"/>
      <c r="G3" s="199"/>
      <c r="H3" s="199"/>
    </row>
    <row r="4" spans="1:8" ht="14.25" customHeight="1" thickTop="1" x14ac:dyDescent="0.4">
      <c r="A4" s="136"/>
      <c r="B4" s="153"/>
      <c r="C4" s="183" t="s">
        <v>110</v>
      </c>
      <c r="D4" s="153"/>
      <c r="E4" s="137"/>
      <c r="F4" s="200"/>
      <c r="G4" s="200"/>
      <c r="H4" s="200"/>
    </row>
    <row r="5" spans="1:8" x14ac:dyDescent="0.35">
      <c r="A5" s="138" t="s">
        <v>111</v>
      </c>
      <c r="B5" s="155">
        <v>1</v>
      </c>
      <c r="C5" s="162" t="s">
        <v>112</v>
      </c>
      <c r="D5" s="154">
        <f>IF((AND('Formula funding'!C7&gt;0,'Formula funding'!C8=0, HidesheetF="No")),1,0)</f>
        <v>0</v>
      </c>
      <c r="E5" s="143" t="str">
        <f>IF(D5=1,"No OfS formula capital funding has been spent by 31 March 2025","")</f>
        <v/>
      </c>
      <c r="F5" s="201"/>
      <c r="G5" s="201"/>
      <c r="H5" s="201"/>
    </row>
    <row r="6" spans="1:8" ht="13.9" x14ac:dyDescent="0.4">
      <c r="A6" s="136"/>
      <c r="B6" s="155"/>
      <c r="C6" s="184" t="s">
        <v>113</v>
      </c>
      <c r="D6" s="154"/>
      <c r="E6" s="143"/>
      <c r="F6" s="200"/>
      <c r="G6" s="200"/>
      <c r="H6" s="200"/>
    </row>
    <row r="7" spans="1:8" x14ac:dyDescent="0.35">
      <c r="A7" s="138" t="s">
        <v>111</v>
      </c>
      <c r="B7" s="155">
        <v>1</v>
      </c>
      <c r="C7" s="185" t="s">
        <v>114</v>
      </c>
      <c r="D7" s="154">
        <f>IF('Formula funding'!C9&lt;0,1,0)</f>
        <v>0</v>
      </c>
      <c r="E7" s="143" t="str">
        <f>IF(D7=1, "Total expenditure exceeds capital funding allocated", "")</f>
        <v/>
      </c>
      <c r="F7" s="123"/>
      <c r="G7" s="123"/>
      <c r="H7" s="123"/>
    </row>
    <row r="8" spans="1:8" ht="14.75" customHeight="1" x14ac:dyDescent="0.35">
      <c r="A8" s="138"/>
      <c r="B8" s="155"/>
      <c r="C8" s="154"/>
      <c r="D8" s="154"/>
      <c r="E8" s="143"/>
      <c r="F8" s="123"/>
      <c r="G8" s="123"/>
      <c r="H8" s="123"/>
    </row>
    <row r="9" spans="1:8" ht="13.9" x14ac:dyDescent="0.4">
      <c r="A9" s="136"/>
      <c r="B9" s="155"/>
      <c r="C9" s="186" t="s">
        <v>115</v>
      </c>
      <c r="D9" s="154"/>
      <c r="E9" s="143"/>
      <c r="F9" s="123"/>
      <c r="G9" s="123"/>
      <c r="H9" s="123"/>
    </row>
    <row r="10" spans="1:8" x14ac:dyDescent="0.35">
      <c r="A10" s="138" t="s">
        <v>116</v>
      </c>
      <c r="B10" s="155">
        <v>2</v>
      </c>
      <c r="C10" s="187" t="s">
        <v>117</v>
      </c>
      <c r="D10" s="154">
        <f>IF(AND(HidesheetF="No", 'Formula funding'!C8&gt;0,'Formula funding'!C17&lt;&gt;"Yes",'Formula funding'!C18&lt;&gt;"Yes",'Formula funding'!C19&lt;&gt;"Yes"),1,0)</f>
        <v>0</v>
      </c>
      <c r="E10" s="143" t="str">
        <f>IF(D10=1, "Spent funding must address at least one category in Table F2", "")</f>
        <v/>
      </c>
    </row>
    <row r="11" spans="1:8" x14ac:dyDescent="0.35">
      <c r="A11" s="138" t="s">
        <v>116</v>
      </c>
      <c r="B11" s="155">
        <v>3</v>
      </c>
      <c r="C11" s="187" t="s">
        <v>118</v>
      </c>
      <c r="D11" s="154">
        <f>IF(AND(HidesheetF="No", 'Formula funding'!C8&gt;0,OR('Formula funding'!C17="",'Formula funding'!C18="",'Formula funding'!C19="")),1,0)</f>
        <v>0</v>
      </c>
      <c r="E11" s="143" t="str">
        <f>IF(D11=1, "Ensure no categories are left blank in Table F2", "")</f>
        <v/>
      </c>
    </row>
    <row r="12" spans="1:8" x14ac:dyDescent="0.35">
      <c r="A12" s="138" t="s">
        <v>116</v>
      </c>
      <c r="B12" s="155">
        <v>4</v>
      </c>
      <c r="C12" s="187" t="s">
        <v>119</v>
      </c>
      <c r="D12" s="154">
        <f>IF(AND(HidesheetF="No", 'Formula funding'!C8&gt;0,'Formula funding'!B22=""),1,0)</f>
        <v>0</v>
      </c>
      <c r="E12" s="143" t="str">
        <f>IF(D12=1, "Commentary has not been completed for Table F2", "")</f>
        <v/>
      </c>
    </row>
    <row r="13" spans="1:8" x14ac:dyDescent="0.35">
      <c r="A13" s="138"/>
      <c r="B13" s="155"/>
      <c r="C13" s="154"/>
      <c r="D13" s="154"/>
      <c r="E13" s="143"/>
    </row>
    <row r="14" spans="1:8" ht="13.9" x14ac:dyDescent="0.4">
      <c r="A14" s="138"/>
      <c r="B14" s="155"/>
      <c r="C14" s="188" t="s">
        <v>120</v>
      </c>
      <c r="D14" s="154"/>
      <c r="E14" s="143"/>
    </row>
    <row r="15" spans="1:8" x14ac:dyDescent="0.35">
      <c r="A15" s="138" t="s">
        <v>116</v>
      </c>
      <c r="B15" s="155">
        <v>5</v>
      </c>
      <c r="C15" s="165" t="s">
        <v>121</v>
      </c>
      <c r="D15" s="154">
        <f>IF(AND(HidesheetF="No", 'Formula funding'!C8=0,OR('Formula funding'!C17&lt;&gt;"",'Formula funding'!C18&lt;&gt;"",'Formula funding'!C19&lt;&gt;"")),1,0)</f>
        <v>0</v>
      </c>
      <c r="E15" s="143" t="str">
        <f>IF(D15=1, "Unexpected spending category entry in Table F2", "")</f>
        <v/>
      </c>
    </row>
    <row r="16" spans="1:8" x14ac:dyDescent="0.35">
      <c r="A16" s="138" t="s">
        <v>116</v>
      </c>
      <c r="B16" s="155">
        <v>6</v>
      </c>
      <c r="C16" s="165" t="s">
        <v>122</v>
      </c>
      <c r="D16" s="154">
        <f>IF(AND(HidesheetF="No", 'Formula funding'!C8=0,'Formula funding'!B22&lt;&gt;""),1,0)</f>
        <v>0</v>
      </c>
      <c r="E16" s="143" t="str">
        <f>IF(D16=1, "Unexpected commentary entered for Table F2", "")</f>
        <v/>
      </c>
    </row>
    <row r="17" spans="1:5" x14ac:dyDescent="0.35">
      <c r="A17" s="136"/>
      <c r="B17" s="155"/>
      <c r="C17" s="154"/>
      <c r="D17" s="154"/>
      <c r="E17" s="143"/>
    </row>
    <row r="18" spans="1:5" ht="13.9" x14ac:dyDescent="0.4">
      <c r="A18" s="136"/>
      <c r="B18" s="155"/>
      <c r="C18" s="186" t="s">
        <v>123</v>
      </c>
      <c r="D18" s="154"/>
      <c r="E18" s="143"/>
    </row>
    <row r="19" spans="1:5" x14ac:dyDescent="0.35">
      <c r="A19" s="138" t="s">
        <v>124</v>
      </c>
      <c r="B19" s="155">
        <v>7</v>
      </c>
      <c r="C19" s="187" t="s">
        <v>119</v>
      </c>
      <c r="D19" s="154">
        <f>IF(AND(HidesheetF="No", 'Formula funding'!C9&gt;0,'Formula funding'!B30=""),1,0)</f>
        <v>0</v>
      </c>
      <c r="E19" s="143" t="str">
        <f>IF(D19=1, "Commentary has not been completed for Table F3", "")</f>
        <v/>
      </c>
    </row>
    <row r="20" spans="1:5" x14ac:dyDescent="0.35">
      <c r="A20" s="138"/>
      <c r="B20" s="155"/>
      <c r="C20" s="154"/>
      <c r="D20" s="154"/>
      <c r="E20" s="143"/>
    </row>
    <row r="21" spans="1:5" ht="13.9" x14ac:dyDescent="0.4">
      <c r="A21" s="138"/>
      <c r="B21" s="155"/>
      <c r="C21" s="188" t="s">
        <v>125</v>
      </c>
      <c r="D21" s="154"/>
      <c r="E21" s="143"/>
    </row>
    <row r="22" spans="1:5" ht="13.9" thickBot="1" x14ac:dyDescent="0.4">
      <c r="A22" s="139" t="s">
        <v>124</v>
      </c>
      <c r="B22" s="159">
        <v>8</v>
      </c>
      <c r="C22" s="189" t="s">
        <v>122</v>
      </c>
      <c r="D22" s="156">
        <f>IF(AND(HidesheetF="No", 'Formula funding'!C9=0,'Formula funding'!B30&lt;&gt;""),1,0)</f>
        <v>0</v>
      </c>
      <c r="E22" s="144" t="str">
        <f>IF(D22=1, "Unexpected commentary entered for Table F3", "")</f>
        <v/>
      </c>
    </row>
    <row r="23" spans="1:5" ht="13.9" thickBot="1" x14ac:dyDescent="0.4"/>
    <row r="24" spans="1:5" ht="13.9" x14ac:dyDescent="0.4">
      <c r="A24" s="132"/>
      <c r="B24" s="133"/>
      <c r="C24" s="133" t="s">
        <v>258</v>
      </c>
      <c r="D24" s="134"/>
      <c r="E24" s="135"/>
    </row>
    <row r="25" spans="1:5" ht="14.25" thickBot="1" x14ac:dyDescent="0.45">
      <c r="A25" s="140" t="s">
        <v>89</v>
      </c>
      <c r="B25" s="141" t="s">
        <v>107</v>
      </c>
      <c r="C25" s="141"/>
      <c r="D25" s="141" t="s">
        <v>108</v>
      </c>
      <c r="E25" s="142" t="s">
        <v>109</v>
      </c>
    </row>
    <row r="26" spans="1:5" ht="14.25" thickTop="1" x14ac:dyDescent="0.4">
      <c r="A26" s="136"/>
      <c r="B26" s="153"/>
      <c r="C26" s="171" t="s">
        <v>110</v>
      </c>
      <c r="D26" s="169"/>
      <c r="E26" s="190"/>
    </row>
    <row r="27" spans="1:5" x14ac:dyDescent="0.35">
      <c r="A27" s="179" t="s">
        <v>126</v>
      </c>
      <c r="B27" s="167">
        <v>1</v>
      </c>
      <c r="C27" s="170" t="s">
        <v>112</v>
      </c>
      <c r="D27" s="167">
        <f>IF((AND(HidesheetB="No",'Competition funding - spend'!C7&gt;0,'Competition funding - spend'!C8=0)),1,0)</f>
        <v>0</v>
      </c>
      <c r="E27" s="168" t="str">
        <f>IF(D27=1,"No OfS competitive bidding capital funding has been spent by 31 March 2025","")</f>
        <v/>
      </c>
    </row>
    <row r="28" spans="1:5" ht="13.9" x14ac:dyDescent="0.4">
      <c r="A28" s="172"/>
      <c r="B28" s="167"/>
      <c r="C28" s="173" t="s">
        <v>113</v>
      </c>
      <c r="D28" s="167"/>
      <c r="E28" s="164"/>
    </row>
    <row r="29" spans="1:5" x14ac:dyDescent="0.35">
      <c r="A29" s="179" t="s">
        <v>126</v>
      </c>
      <c r="B29" s="166">
        <v>1</v>
      </c>
      <c r="C29" s="174" t="s">
        <v>114</v>
      </c>
      <c r="D29" s="167">
        <f>IF(AND(HidesheetB="No", 'Competition funding - spend'!C9&lt;0),1,0)</f>
        <v>0</v>
      </c>
      <c r="E29" s="143" t="str">
        <f>IF(D29=1, "Total expenditure exceeds capital funding allocated", "")</f>
        <v/>
      </c>
    </row>
    <row r="30" spans="1:5" ht="13.9" x14ac:dyDescent="0.4">
      <c r="A30" s="172"/>
      <c r="B30" s="167"/>
      <c r="C30" s="175" t="s">
        <v>115</v>
      </c>
      <c r="D30" s="167"/>
      <c r="E30" s="143"/>
    </row>
    <row r="31" spans="1:5" x14ac:dyDescent="0.35">
      <c r="A31" s="179" t="s">
        <v>127</v>
      </c>
      <c r="B31" s="166">
        <v>2</v>
      </c>
      <c r="C31" s="176" t="s">
        <v>119</v>
      </c>
      <c r="D31" s="167">
        <f>IF(AND(HidesheetB="No", 'Competition funding - spend'!C8&gt;0,'Competition funding - spend'!B16=""),1,0)</f>
        <v>0</v>
      </c>
      <c r="E31" s="143" t="str">
        <f>IF(D31=1, "Commentary has not been completed for Table B2", "")</f>
        <v/>
      </c>
    </row>
    <row r="32" spans="1:5" ht="15" customHeight="1" x14ac:dyDescent="0.35">
      <c r="A32" s="179"/>
      <c r="B32" s="166"/>
      <c r="C32" s="167"/>
      <c r="D32" s="167"/>
      <c r="E32" s="143"/>
    </row>
    <row r="33" spans="1:5" ht="14.75" customHeight="1" x14ac:dyDescent="0.4">
      <c r="A33" s="179"/>
      <c r="B33" s="166"/>
      <c r="C33" s="177" t="s">
        <v>120</v>
      </c>
      <c r="D33" s="167"/>
      <c r="E33" s="143"/>
    </row>
    <row r="34" spans="1:5" ht="14.75" customHeight="1" x14ac:dyDescent="0.35">
      <c r="A34" s="179" t="s">
        <v>127</v>
      </c>
      <c r="B34" s="166">
        <v>3</v>
      </c>
      <c r="C34" s="178" t="s">
        <v>122</v>
      </c>
      <c r="D34" s="167">
        <f>IF(AND(HidesheetB="No", 'Competition funding - spend'!C8=0,'Competition funding - spend'!B16&lt;&gt;""),1,0)</f>
        <v>0</v>
      </c>
      <c r="E34" s="143" t="str">
        <f>IF(D34=1, "Unexpected commentary entered for Table B2", "")</f>
        <v/>
      </c>
    </row>
    <row r="35" spans="1:5" ht="14.75" customHeight="1" x14ac:dyDescent="0.35">
      <c r="A35" s="172"/>
      <c r="B35" s="167"/>
      <c r="C35" s="167"/>
      <c r="D35" s="167"/>
      <c r="E35" s="143"/>
    </row>
    <row r="36" spans="1:5" ht="14.75" customHeight="1" x14ac:dyDescent="0.4">
      <c r="A36" s="172"/>
      <c r="B36" s="167"/>
      <c r="C36" s="175" t="s">
        <v>123</v>
      </c>
      <c r="D36" s="167"/>
      <c r="E36" s="143"/>
    </row>
    <row r="37" spans="1:5" ht="14.75" customHeight="1" x14ac:dyDescent="0.35">
      <c r="A37" s="179" t="s">
        <v>128</v>
      </c>
      <c r="B37" s="167">
        <v>4</v>
      </c>
      <c r="C37" s="176" t="s">
        <v>119</v>
      </c>
      <c r="D37" s="167">
        <f>IF(AND(HidesheetB="No", 'Competition funding - spend'!C9&gt;0,'Competition funding - spend'!B21=""),1,0)</f>
        <v>0</v>
      </c>
      <c r="E37" s="143" t="str">
        <f>IF(D37=1, "Commentary has not been completed for Table B3", "")</f>
        <v/>
      </c>
    </row>
    <row r="38" spans="1:5" ht="14.75" customHeight="1" x14ac:dyDescent="0.35">
      <c r="A38" s="179"/>
      <c r="B38" s="167"/>
      <c r="C38" s="167"/>
      <c r="D38" s="167"/>
      <c r="E38" s="143"/>
    </row>
    <row r="39" spans="1:5" ht="14.75" customHeight="1" x14ac:dyDescent="0.4">
      <c r="A39" s="179"/>
      <c r="B39" s="167"/>
      <c r="C39" s="177" t="s">
        <v>125</v>
      </c>
      <c r="D39" s="167"/>
      <c r="E39" s="143"/>
    </row>
    <row r="40" spans="1:5" x14ac:dyDescent="0.35">
      <c r="A40" s="234" t="s">
        <v>128</v>
      </c>
      <c r="B40" s="235">
        <v>5</v>
      </c>
      <c r="C40" s="236" t="s">
        <v>122</v>
      </c>
      <c r="D40" s="235">
        <f>IF(AND(HidesheetB="No", 'Competition funding - spend'!C9=0,'Competition funding - spend'!B21&lt;&gt;""),1,0)</f>
        <v>0</v>
      </c>
      <c r="E40" s="237" t="str">
        <f>IF(D40=1, "Unexpected commentary entered for Table B3", "")</f>
        <v/>
      </c>
    </row>
    <row r="41" spans="1:5" ht="13.9" thickBot="1" x14ac:dyDescent="0.4"/>
    <row r="42" spans="1:5" ht="13.9" x14ac:dyDescent="0.4">
      <c r="A42" s="132"/>
      <c r="B42" s="133"/>
      <c r="C42" s="133" t="s">
        <v>259</v>
      </c>
      <c r="D42" s="134"/>
      <c r="E42" s="135"/>
    </row>
    <row r="43" spans="1:5" ht="14.25" thickBot="1" x14ac:dyDescent="0.45">
      <c r="A43" s="140" t="s">
        <v>89</v>
      </c>
      <c r="B43" s="141" t="s">
        <v>107</v>
      </c>
      <c r="C43" s="141"/>
      <c r="D43" s="141" t="s">
        <v>108</v>
      </c>
      <c r="E43" s="142" t="s">
        <v>109</v>
      </c>
    </row>
    <row r="44" spans="1:5" ht="14.25" thickTop="1" x14ac:dyDescent="0.4">
      <c r="A44" s="172"/>
      <c r="B44" s="167"/>
      <c r="C44" s="173" t="s">
        <v>113</v>
      </c>
      <c r="D44" s="167"/>
      <c r="E44" s="164"/>
    </row>
    <row r="45" spans="1:5" x14ac:dyDescent="0.35">
      <c r="A45" s="179" t="s">
        <v>261</v>
      </c>
      <c r="B45" s="166">
        <v>2</v>
      </c>
      <c r="C45" s="176" t="s">
        <v>119</v>
      </c>
      <c r="D45" s="167" cm="1">
        <f t="array" ref="D45">IF(AND(HidesheetB2="No",'Competition funding - outcomes'!B9=""),1,0)</f>
        <v>0</v>
      </c>
      <c r="E45" s="143" t="str">
        <f>IF(D45=1, "Commentary has not been completed for Table "&amp; A45, "")</f>
        <v/>
      </c>
    </row>
    <row r="46" spans="1:5" ht="15" customHeight="1" x14ac:dyDescent="0.35">
      <c r="A46" s="179" t="s">
        <v>262</v>
      </c>
      <c r="B46" s="166">
        <v>2</v>
      </c>
      <c r="C46" s="176" t="s">
        <v>119</v>
      </c>
      <c r="D46" s="167" cm="1">
        <f t="array" ref="D46">IF(AND(HidesheetB2="No",'Competition funding - outcomes'!B15=""),1,0)</f>
        <v>0</v>
      </c>
      <c r="E46" s="143" t="str">
        <f t="shared" ref="E46:E48" si="0">IF(D46=1, "Commentary has not been completed for Table "&amp; A46, "")</f>
        <v/>
      </c>
    </row>
    <row r="47" spans="1:5" ht="14.75" customHeight="1" x14ac:dyDescent="0.35">
      <c r="A47" s="179" t="s">
        <v>263</v>
      </c>
      <c r="B47" s="166">
        <v>2</v>
      </c>
      <c r="C47" s="176" t="s">
        <v>119</v>
      </c>
      <c r="D47" s="167" cm="1">
        <f t="array" ref="D47">IF(AND(HidesheetB2="No",'Competition funding - outcomes'!B22=""),1,0)</f>
        <v>0</v>
      </c>
      <c r="E47" s="143" t="str">
        <f t="shared" si="0"/>
        <v/>
      </c>
    </row>
    <row r="48" spans="1:5" ht="14.75" customHeight="1" x14ac:dyDescent="0.35">
      <c r="A48" s="179" t="s">
        <v>264</v>
      </c>
      <c r="B48" s="166">
        <v>2</v>
      </c>
      <c r="C48" s="176" t="s">
        <v>119</v>
      </c>
      <c r="D48" s="167" cm="1">
        <f t="array" ref="D48">IF(AND(HidesheetB2="No",'Competition funding - outcomes'!B27=""),1,0)</f>
        <v>0</v>
      </c>
      <c r="E48" s="143" t="str">
        <f t="shared" si="0"/>
        <v/>
      </c>
    </row>
    <row r="49" spans="1:5" ht="14.75" customHeight="1" x14ac:dyDescent="0.35">
      <c r="A49" s="172"/>
      <c r="B49" s="167"/>
      <c r="C49" s="167"/>
      <c r="D49" s="167"/>
      <c r="E49" s="143"/>
    </row>
    <row r="50" spans="1:5" x14ac:dyDescent="0.35">
      <c r="A50" s="179" t="s">
        <v>262</v>
      </c>
      <c r="B50" s="167">
        <v>5</v>
      </c>
      <c r="C50" s="165" t="s">
        <v>260</v>
      </c>
      <c r="D50" s="167" cm="1">
        <f t="array" ref="D50">IF(AND(HidesheetB2="No",'Competition funding - outcomes'!B14=""),1,0)</f>
        <v>0</v>
      </c>
      <c r="E50" s="143" t="str">
        <f>IF(D50=1, "No dropdown option selected for Table "&amp; B3, "")</f>
        <v/>
      </c>
    </row>
    <row r="51" spans="1:5" x14ac:dyDescent="0.35">
      <c r="A51" s="234" t="s">
        <v>263</v>
      </c>
      <c r="B51" s="235">
        <v>5</v>
      </c>
      <c r="C51" s="165" t="s">
        <v>260</v>
      </c>
      <c r="D51" s="235" cm="1">
        <f t="array" ref="D51">IF(AND(HidesheetB2="No", 'Competition funding - outcomes'!B21=""),1,0)</f>
        <v>0</v>
      </c>
      <c r="E51" s="250" t="str">
        <f>IF(D51=1, "No dropdown option selected for Table "&amp; B4, "")</f>
        <v/>
      </c>
    </row>
    <row r="53" spans="1:5" ht="13.9" thickBot="1" x14ac:dyDescent="0.4"/>
    <row r="54" spans="1:5" ht="13.9" x14ac:dyDescent="0.4">
      <c r="A54" s="160"/>
      <c r="B54" s="134"/>
      <c r="C54" s="133" t="s">
        <v>105</v>
      </c>
      <c r="D54" s="133"/>
      <c r="E54" s="161"/>
    </row>
    <row r="55" spans="1:5" ht="14.25" thickBot="1" x14ac:dyDescent="0.45">
      <c r="A55" s="140" t="s">
        <v>89</v>
      </c>
      <c r="B55" s="141" t="s">
        <v>107</v>
      </c>
      <c r="C55" s="141"/>
      <c r="D55" s="141" t="s">
        <v>108</v>
      </c>
      <c r="E55" s="142" t="s">
        <v>109</v>
      </c>
    </row>
    <row r="56" spans="1:5" ht="14.25" thickTop="1" x14ac:dyDescent="0.35">
      <c r="A56" s="179" t="s">
        <v>105</v>
      </c>
      <c r="B56" s="154">
        <v>1</v>
      </c>
      <c r="C56" s="181" t="s">
        <v>129</v>
      </c>
      <c r="D56" s="154">
        <f>IF('Sign off'!D11="Yes",0,IF('Sign off'!D11="",1,2))</f>
        <v>1</v>
      </c>
      <c r="E56" s="143" t="str">
        <f>IF(OR(D56=1, D56=2),"Return not signed off by Accountable Officer","")</f>
        <v>Return not signed off by Accountable Officer</v>
      </c>
    </row>
    <row r="57" spans="1:5" ht="13.9" thickBot="1" x14ac:dyDescent="0.4">
      <c r="A57" s="180" t="s">
        <v>105</v>
      </c>
      <c r="B57" s="156">
        <v>2</v>
      </c>
      <c r="C57" s="182" t="s">
        <v>130</v>
      </c>
      <c r="D57" s="156">
        <f>IF('Sign off'!D12="",1,0)</f>
        <v>1</v>
      </c>
      <c r="E57" s="144" t="str">
        <f>IF(D57=1, "Missing signing date", "")</f>
        <v>Missing signing date</v>
      </c>
    </row>
  </sheetData>
  <phoneticPr fontId="25" type="noConversion"/>
  <conditionalFormatting sqref="D5 D7 D10:D12 D15:D16 D19 D22 D27 D29 D31 D34 D37 D40">
    <cfRule type="cellIs" dxfId="1" priority="2" operator="equal">
      <formula>1</formula>
    </cfRule>
  </conditionalFormatting>
  <conditionalFormatting sqref="D45:D48 D50:D51">
    <cfRule type="cellIs" dxfId="0" priority="1" operator="equal">
      <formula>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B14"/>
  <sheetViews>
    <sheetView workbookViewId="0">
      <selection activeCell="D35" sqref="D35"/>
    </sheetView>
  </sheetViews>
  <sheetFormatPr defaultRowHeight="14.25" x14ac:dyDescent="0.45"/>
  <cols>
    <col min="1" max="1" width="24.1328125" customWidth="1"/>
  </cols>
  <sheetData>
    <row r="1" spans="1:2" x14ac:dyDescent="0.45">
      <c r="A1" s="9" t="s">
        <v>131</v>
      </c>
      <c r="B1" s="9"/>
    </row>
    <row r="2" spans="1:2" x14ac:dyDescent="0.45">
      <c r="A2" s="9"/>
      <c r="B2" s="9"/>
    </row>
    <row r="3" spans="1:2" x14ac:dyDescent="0.45">
      <c r="A3" s="83" t="s">
        <v>132</v>
      </c>
      <c r="B3" s="81" t="s">
        <v>133</v>
      </c>
    </row>
    <row r="4" spans="1:2" x14ac:dyDescent="0.45">
      <c r="A4" s="9" t="str">
        <f>Validation!B13</f>
        <v>Validation passed</v>
      </c>
      <c r="B4" s="15">
        <v>1</v>
      </c>
    </row>
    <row r="5" spans="1:2" x14ac:dyDescent="0.45">
      <c r="A5" s="9" t="str">
        <f>Validation!B15</f>
        <v>Validation passed</v>
      </c>
      <c r="B5" s="15">
        <v>2</v>
      </c>
    </row>
    <row r="6" spans="1:2" x14ac:dyDescent="0.45">
      <c r="A6" s="9" t="str">
        <f>Validation!B16</f>
        <v>Validation passed</v>
      </c>
      <c r="B6" s="15">
        <v>3</v>
      </c>
    </row>
    <row r="7" spans="1:2" x14ac:dyDescent="0.45">
      <c r="A7" s="9" t="e">
        <f>Validation!#REF!</f>
        <v>#REF!</v>
      </c>
      <c r="B7" s="15">
        <v>4</v>
      </c>
    </row>
    <row r="8" spans="1:2" x14ac:dyDescent="0.45">
      <c r="A8" s="9" t="e">
        <f>Validation!#REF!</f>
        <v>#REF!</v>
      </c>
      <c r="B8" s="15">
        <v>5</v>
      </c>
    </row>
    <row r="9" spans="1:2" x14ac:dyDescent="0.45">
      <c r="A9" s="9" t="str">
        <f>Validation!B24</f>
        <v>Validation passed</v>
      </c>
      <c r="B9" s="15">
        <v>6</v>
      </c>
    </row>
    <row r="10" spans="1:2" x14ac:dyDescent="0.45">
      <c r="A10" s="9" t="str">
        <f>Validation!B25</f>
        <v>Validation passed</v>
      </c>
      <c r="B10" s="15">
        <v>7</v>
      </c>
    </row>
    <row r="11" spans="1:2" x14ac:dyDescent="0.45">
      <c r="A11" s="9" t="e">
        <f>Validation!#REF!</f>
        <v>#REF!</v>
      </c>
      <c r="B11" s="15">
        <v>8</v>
      </c>
    </row>
    <row r="12" spans="1:2" x14ac:dyDescent="0.45">
      <c r="A12" s="9" t="str">
        <f>Validation!B37</f>
        <v>Validation failed</v>
      </c>
      <c r="B12" s="15">
        <v>9</v>
      </c>
    </row>
    <row r="13" spans="1:2" x14ac:dyDescent="0.45">
      <c r="A13" s="15" t="s">
        <v>134</v>
      </c>
      <c r="B13" s="9"/>
    </row>
    <row r="14" spans="1:2" x14ac:dyDescent="0.45">
      <c r="A14" s="9"/>
      <c r="B14" s="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B0F0"/>
  </sheetPr>
  <dimension ref="A1:Q14"/>
  <sheetViews>
    <sheetView workbookViewId="0">
      <selection activeCell="G3" sqref="G3"/>
    </sheetView>
  </sheetViews>
  <sheetFormatPr defaultRowHeight="14.25" x14ac:dyDescent="0.45"/>
  <cols>
    <col min="1" max="1" width="12.796875" bestFit="1" customWidth="1"/>
    <col min="2" max="3" width="11.1328125" bestFit="1" customWidth="1"/>
    <col min="4" max="4" width="12" bestFit="1" customWidth="1"/>
    <col min="5" max="5" width="21.19921875" bestFit="1" customWidth="1"/>
    <col min="6" max="6" width="6.1328125" bestFit="1" customWidth="1"/>
    <col min="7" max="7" width="88.796875" bestFit="1" customWidth="1"/>
    <col min="8" max="8" width="21.796875" bestFit="1" customWidth="1"/>
    <col min="11" max="11" width="21.796875" bestFit="1" customWidth="1"/>
    <col min="12" max="12" width="7" bestFit="1" customWidth="1"/>
    <col min="13" max="13" width="7.1328125" bestFit="1" customWidth="1"/>
    <col min="14" max="14" width="12" bestFit="1" customWidth="1"/>
    <col min="15" max="15" width="21.19921875" bestFit="1" customWidth="1"/>
    <col min="16" max="16" width="5.1328125" bestFit="1" customWidth="1"/>
    <col min="17" max="17" width="6.796875" bestFit="1" customWidth="1"/>
  </cols>
  <sheetData>
    <row r="1" spans="1:17" x14ac:dyDescent="0.45">
      <c r="A1" s="19" t="s">
        <v>135</v>
      </c>
      <c r="B1" s="19">
        <v>2.1</v>
      </c>
      <c r="C1" s="19"/>
      <c r="D1" s="20" t="s">
        <v>136</v>
      </c>
      <c r="E1" s="19" t="s">
        <v>137</v>
      </c>
      <c r="F1" s="19"/>
      <c r="G1" s="19"/>
      <c r="H1" s="19"/>
      <c r="I1" s="19"/>
      <c r="J1" s="19"/>
      <c r="K1" s="19"/>
      <c r="L1" s="19"/>
      <c r="M1" s="19"/>
      <c r="N1" s="19"/>
      <c r="O1" s="19"/>
      <c r="P1" s="19"/>
      <c r="Q1" s="19"/>
    </row>
    <row r="2" spans="1:17" x14ac:dyDescent="0.45">
      <c r="A2" s="19"/>
      <c r="B2" s="19"/>
      <c r="C2" s="19"/>
      <c r="D2" s="19"/>
      <c r="E2" s="19"/>
      <c r="F2" s="19"/>
      <c r="G2" s="19"/>
      <c r="H2" s="19"/>
      <c r="I2" s="19"/>
      <c r="J2" s="19"/>
      <c r="K2" s="19"/>
      <c r="L2" s="19"/>
      <c r="M2" s="19"/>
      <c r="N2" s="19"/>
      <c r="O2" s="19"/>
      <c r="P2" s="19"/>
      <c r="Q2" s="19"/>
    </row>
    <row r="3" spans="1:17" x14ac:dyDescent="0.45">
      <c r="A3" s="21" t="s">
        <v>138</v>
      </c>
      <c r="B3" s="21" t="s">
        <v>139</v>
      </c>
      <c r="C3" s="21">
        <v>8</v>
      </c>
      <c r="D3" s="21"/>
      <c r="E3" s="22" t="s">
        <v>140</v>
      </c>
      <c r="F3" s="22" t="s">
        <v>141</v>
      </c>
      <c r="G3" s="76" t="s">
        <v>275</v>
      </c>
      <c r="H3" s="23" t="s">
        <v>142</v>
      </c>
      <c r="I3" s="24" t="s">
        <v>143</v>
      </c>
      <c r="J3" s="24"/>
      <c r="K3" s="25" t="s">
        <v>144</v>
      </c>
      <c r="L3" s="25"/>
      <c r="M3" s="26"/>
      <c r="N3" s="26"/>
      <c r="O3" s="27" t="s">
        <v>145</v>
      </c>
      <c r="P3" s="28"/>
      <c r="Q3" s="28"/>
    </row>
    <row r="4" spans="1:17" x14ac:dyDescent="0.45">
      <c r="A4" s="29" t="s">
        <v>146</v>
      </c>
      <c r="B4" s="29" t="s">
        <v>147</v>
      </c>
      <c r="C4" s="29" t="s">
        <v>148</v>
      </c>
      <c r="D4" s="29" t="s">
        <v>149</v>
      </c>
      <c r="E4" s="30" t="s">
        <v>150</v>
      </c>
      <c r="F4" s="30" t="s">
        <v>151</v>
      </c>
      <c r="G4" s="30" t="s">
        <v>152</v>
      </c>
      <c r="H4" s="31" t="s">
        <v>153</v>
      </c>
      <c r="I4" s="32"/>
      <c r="J4" s="32"/>
      <c r="K4" s="33" t="s">
        <v>154</v>
      </c>
      <c r="L4" s="33" t="s">
        <v>155</v>
      </c>
      <c r="M4" s="33" t="s">
        <v>156</v>
      </c>
      <c r="N4" s="33" t="s">
        <v>157</v>
      </c>
      <c r="O4" s="34" t="s">
        <v>150</v>
      </c>
      <c r="P4" s="34" t="s">
        <v>151</v>
      </c>
      <c r="Q4" s="34" t="s">
        <v>152</v>
      </c>
    </row>
    <row r="5" spans="1:17" x14ac:dyDescent="0.45">
      <c r="A5" s="35" t="s">
        <v>158</v>
      </c>
      <c r="B5" s="36" t="s">
        <v>73</v>
      </c>
      <c r="C5" s="36" t="s">
        <v>73</v>
      </c>
      <c r="D5" s="36" t="s">
        <v>76</v>
      </c>
      <c r="E5" s="37">
        <v>0</v>
      </c>
      <c r="F5" s="38"/>
      <c r="G5" s="38"/>
      <c r="H5" s="39" t="s">
        <v>159</v>
      </c>
      <c r="I5" s="31"/>
      <c r="J5" s="32"/>
      <c r="K5" s="40">
        <v>0</v>
      </c>
      <c r="L5" s="41"/>
      <c r="M5" s="42"/>
      <c r="N5" s="42"/>
      <c r="O5" s="43">
        <v>0</v>
      </c>
      <c r="P5" s="44"/>
      <c r="Q5" s="45"/>
    </row>
    <row r="6" spans="1:17" x14ac:dyDescent="0.45">
      <c r="A6" s="35" t="s">
        <v>160</v>
      </c>
      <c r="B6" s="36" t="s">
        <v>73</v>
      </c>
      <c r="C6" s="36" t="s">
        <v>73</v>
      </c>
      <c r="D6" s="36" t="s">
        <v>76</v>
      </c>
      <c r="E6" s="30"/>
      <c r="F6" s="38"/>
      <c r="G6" s="38"/>
      <c r="H6" s="31" t="s">
        <v>150</v>
      </c>
      <c r="I6" s="31" t="s">
        <v>151</v>
      </c>
      <c r="J6" s="31" t="s">
        <v>152</v>
      </c>
      <c r="K6" s="46"/>
      <c r="L6" s="41"/>
      <c r="M6" s="42"/>
      <c r="N6" s="41"/>
      <c r="O6" s="47"/>
      <c r="P6" s="47"/>
      <c r="Q6" s="47"/>
    </row>
    <row r="7" spans="1:17" x14ac:dyDescent="0.45">
      <c r="A7" s="35" t="s">
        <v>161</v>
      </c>
      <c r="B7" s="35" t="s">
        <v>73</v>
      </c>
      <c r="C7" s="35" t="s">
        <v>73</v>
      </c>
      <c r="D7" s="35" t="s">
        <v>76</v>
      </c>
      <c r="E7" s="30"/>
      <c r="F7" s="38"/>
      <c r="G7" s="38"/>
      <c r="H7" s="48">
        <v>0</v>
      </c>
      <c r="I7" s="48"/>
      <c r="J7" s="49"/>
      <c r="K7" s="46"/>
      <c r="L7" s="41"/>
      <c r="M7" s="42"/>
      <c r="N7" s="41"/>
      <c r="O7" s="47"/>
      <c r="P7" s="47"/>
      <c r="Q7" s="47"/>
    </row>
    <row r="8" spans="1:17" x14ac:dyDescent="0.45">
      <c r="A8" s="35" t="s">
        <v>162</v>
      </c>
      <c r="B8" s="35" t="s">
        <v>73</v>
      </c>
      <c r="C8" s="35" t="s">
        <v>73</v>
      </c>
      <c r="D8" s="35" t="s">
        <v>76</v>
      </c>
      <c r="E8" s="51"/>
      <c r="F8" s="52"/>
      <c r="G8" s="52"/>
      <c r="H8" s="48"/>
      <c r="I8" s="48"/>
      <c r="J8" s="49"/>
      <c r="K8" s="46"/>
      <c r="L8" s="41"/>
      <c r="M8" s="42"/>
      <c r="N8" s="41"/>
      <c r="O8" s="47"/>
      <c r="P8" s="47"/>
      <c r="Q8" s="47"/>
    </row>
    <row r="9" spans="1:17" x14ac:dyDescent="0.45">
      <c r="A9" s="35" t="s">
        <v>163</v>
      </c>
      <c r="B9" s="35" t="s">
        <v>73</v>
      </c>
      <c r="C9" s="35" t="s">
        <v>73</v>
      </c>
      <c r="D9" s="35" t="s">
        <v>76</v>
      </c>
      <c r="E9" s="51"/>
      <c r="F9" s="52"/>
      <c r="G9" s="52"/>
      <c r="H9" s="48"/>
      <c r="I9" s="48"/>
      <c r="J9" s="49"/>
      <c r="K9" s="46"/>
      <c r="L9" s="41"/>
      <c r="M9" s="42"/>
      <c r="N9" s="41"/>
      <c r="O9" s="47"/>
      <c r="P9" s="47"/>
      <c r="Q9" s="47"/>
    </row>
    <row r="10" spans="1:17" x14ac:dyDescent="0.45">
      <c r="A10" s="35" t="s">
        <v>164</v>
      </c>
      <c r="B10" s="35" t="s">
        <v>73</v>
      </c>
      <c r="C10" s="35" t="s">
        <v>73</v>
      </c>
      <c r="D10" s="35" t="s">
        <v>76</v>
      </c>
      <c r="E10" s="51"/>
      <c r="F10" s="52"/>
      <c r="G10" s="52"/>
      <c r="H10" s="48"/>
      <c r="I10" s="48"/>
      <c r="J10" s="49"/>
      <c r="K10" s="46"/>
      <c r="L10" s="41"/>
      <c r="M10" s="42"/>
      <c r="N10" s="41"/>
      <c r="O10" s="47"/>
      <c r="P10" s="47"/>
      <c r="Q10" s="47"/>
    </row>
    <row r="11" spans="1:17" x14ac:dyDescent="0.45">
      <c r="A11" s="35" t="s">
        <v>165</v>
      </c>
      <c r="B11" s="35" t="s">
        <v>73</v>
      </c>
      <c r="C11" s="35" t="s">
        <v>73</v>
      </c>
      <c r="D11" s="35" t="s">
        <v>76</v>
      </c>
      <c r="E11" s="51"/>
      <c r="F11" s="52"/>
      <c r="G11" s="52"/>
      <c r="H11" s="48"/>
      <c r="I11" s="48"/>
      <c r="J11" s="49"/>
      <c r="K11" s="46"/>
      <c r="L11" s="41"/>
      <c r="M11" s="42"/>
      <c r="N11" s="41"/>
      <c r="O11" s="47"/>
      <c r="P11" s="47"/>
      <c r="Q11" s="47"/>
    </row>
    <row r="12" spans="1:17" x14ac:dyDescent="0.45">
      <c r="A12" s="35" t="s">
        <v>166</v>
      </c>
      <c r="B12" s="35" t="s">
        <v>73</v>
      </c>
      <c r="C12" s="35" t="s">
        <v>76</v>
      </c>
      <c r="D12" s="35" t="s">
        <v>76</v>
      </c>
      <c r="E12" s="51"/>
      <c r="F12" s="52"/>
      <c r="G12" s="52"/>
      <c r="H12" s="48"/>
      <c r="I12" s="48"/>
      <c r="J12" s="49"/>
      <c r="K12" s="50"/>
      <c r="L12" s="41"/>
      <c r="M12" s="42"/>
      <c r="N12" s="41"/>
      <c r="O12" s="50"/>
      <c r="P12" s="50"/>
      <c r="Q12" s="50"/>
    </row>
    <row r="13" spans="1:17" x14ac:dyDescent="0.45">
      <c r="E13" s="51"/>
      <c r="F13" s="52"/>
      <c r="G13" s="52"/>
      <c r="H13" s="48"/>
      <c r="I13" s="48"/>
      <c r="J13" s="49"/>
      <c r="K13" s="19"/>
      <c r="L13" s="41"/>
      <c r="M13" s="42"/>
      <c r="N13" s="41"/>
      <c r="O13" s="19"/>
      <c r="P13" s="19"/>
      <c r="Q13" s="19"/>
    </row>
    <row r="14" spans="1:17" x14ac:dyDescent="0.45">
      <c r="E14" s="51"/>
      <c r="F14" s="52"/>
      <c r="G14" s="52"/>
      <c r="H14" s="48"/>
      <c r="I14" s="48"/>
      <c r="J14" s="49"/>
      <c r="K14" s="19"/>
      <c r="L14" s="41"/>
      <c r="M14" s="42"/>
      <c r="N14" s="42"/>
      <c r="O14" s="19"/>
      <c r="P14" s="19"/>
      <c r="Q14" s="19"/>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451D3-6686-4B1C-B362-919B16E7ACE1}">
  <sheetPr codeName="Sheet12">
    <tabColor rgb="FF00B0F0"/>
  </sheetPr>
  <dimension ref="A1:G18"/>
  <sheetViews>
    <sheetView workbookViewId="0">
      <selection activeCell="G3" sqref="G3"/>
    </sheetView>
  </sheetViews>
  <sheetFormatPr defaultRowHeight="14.25" x14ac:dyDescent="0.45"/>
  <cols>
    <col min="1" max="1" width="17.796875" bestFit="1" customWidth="1"/>
    <col min="2" max="2" width="33.796875" bestFit="1" customWidth="1"/>
    <col min="3" max="3" width="16.796875" bestFit="1" customWidth="1"/>
    <col min="4" max="4" width="59.19921875" bestFit="1" customWidth="1"/>
    <col min="5" max="5" width="22" bestFit="1" customWidth="1"/>
    <col min="6" max="6" width="20" bestFit="1" customWidth="1"/>
    <col min="7" max="7" width="91" customWidth="1"/>
  </cols>
  <sheetData>
    <row r="1" spans="1:7" x14ac:dyDescent="0.45">
      <c r="A1" s="53" t="s">
        <v>167</v>
      </c>
      <c r="B1" s="53"/>
      <c r="C1" s="54" t="s">
        <v>168</v>
      </c>
      <c r="D1" s="54"/>
      <c r="E1" s="55" t="s">
        <v>169</v>
      </c>
      <c r="F1" s="56"/>
      <c r="G1" s="56"/>
    </row>
    <row r="2" spans="1:7" x14ac:dyDescent="0.45">
      <c r="A2" s="57" t="s">
        <v>170</v>
      </c>
      <c r="B2" s="57"/>
      <c r="C2" s="58" t="s">
        <v>171</v>
      </c>
      <c r="D2" s="58" t="s">
        <v>94</v>
      </c>
      <c r="E2" s="56" t="s">
        <v>150</v>
      </c>
      <c r="F2" s="56">
        <v>4</v>
      </c>
      <c r="G2" s="56"/>
    </row>
    <row r="3" spans="1:7" x14ac:dyDescent="0.45">
      <c r="A3" s="57" t="s">
        <v>172</v>
      </c>
      <c r="B3" s="57"/>
      <c r="C3" s="58" t="s">
        <v>173</v>
      </c>
      <c r="D3" s="58"/>
      <c r="E3" s="59" t="s">
        <v>151</v>
      </c>
      <c r="F3" s="59" t="s">
        <v>174</v>
      </c>
      <c r="G3" s="59" t="s">
        <v>152</v>
      </c>
    </row>
    <row r="4" spans="1:7" x14ac:dyDescent="0.45">
      <c r="A4" s="57" t="s">
        <v>175</v>
      </c>
      <c r="B4" s="57"/>
      <c r="C4" s="58" t="s">
        <v>176</v>
      </c>
      <c r="D4" s="58"/>
      <c r="E4" s="60" t="s">
        <v>177</v>
      </c>
      <c r="F4" s="60" t="s">
        <v>178</v>
      </c>
      <c r="G4" s="60" t="s">
        <v>179</v>
      </c>
    </row>
    <row r="5" spans="1:7" x14ac:dyDescent="0.45">
      <c r="A5" s="57" t="s">
        <v>180</v>
      </c>
      <c r="B5" s="57" t="s">
        <v>181</v>
      </c>
      <c r="C5" s="58" t="s">
        <v>182</v>
      </c>
      <c r="D5" s="58"/>
      <c r="E5" s="60" t="s">
        <v>183</v>
      </c>
      <c r="F5" s="60" t="s">
        <v>184</v>
      </c>
      <c r="G5" s="60" t="s">
        <v>185</v>
      </c>
    </row>
    <row r="6" spans="1:7" x14ac:dyDescent="0.45">
      <c r="A6" s="57" t="s">
        <v>186</v>
      </c>
      <c r="B6" s="57"/>
      <c r="C6" s="58" t="s">
        <v>187</v>
      </c>
      <c r="D6" s="58"/>
      <c r="E6" s="61" t="s">
        <v>188</v>
      </c>
      <c r="F6" s="61" t="s">
        <v>189</v>
      </c>
      <c r="G6" s="71" t="s">
        <v>190</v>
      </c>
    </row>
    <row r="7" spans="1:7" x14ac:dyDescent="0.45">
      <c r="A7" s="57" t="s">
        <v>191</v>
      </c>
      <c r="B7" s="57">
        <v>1</v>
      </c>
      <c r="C7" s="58" t="s">
        <v>192</v>
      </c>
      <c r="D7" s="58" t="s">
        <v>193</v>
      </c>
      <c r="E7" s="61" t="s">
        <v>188</v>
      </c>
      <c r="F7" s="61" t="s">
        <v>194</v>
      </c>
      <c r="G7" s="61" t="s">
        <v>195</v>
      </c>
    </row>
    <row r="8" spans="1:7" x14ac:dyDescent="0.45">
      <c r="A8" s="57" t="s">
        <v>196</v>
      </c>
      <c r="B8" s="57" t="s">
        <v>76</v>
      </c>
      <c r="C8" s="58" t="s">
        <v>197</v>
      </c>
      <c r="D8" s="58" t="s">
        <v>198</v>
      </c>
      <c r="E8" s="61"/>
      <c r="F8" s="61"/>
      <c r="G8" s="61"/>
    </row>
    <row r="9" spans="1:7" x14ac:dyDescent="0.45">
      <c r="A9" s="57"/>
      <c r="B9" s="57"/>
      <c r="C9" s="58" t="s">
        <v>199</v>
      </c>
      <c r="D9" s="58"/>
      <c r="E9" s="61"/>
      <c r="F9" s="61"/>
      <c r="G9" s="61"/>
    </row>
    <row r="10" spans="1:7" x14ac:dyDescent="0.45">
      <c r="A10" s="57"/>
      <c r="B10" s="57"/>
      <c r="C10" s="58" t="s">
        <v>200</v>
      </c>
      <c r="D10" s="58" t="s">
        <v>201</v>
      </c>
      <c r="E10" s="61"/>
      <c r="F10" s="61"/>
      <c r="G10" s="61"/>
    </row>
    <row r="11" spans="1:7" x14ac:dyDescent="0.45">
      <c r="A11" s="57"/>
      <c r="B11" s="57"/>
      <c r="C11" s="58" t="s">
        <v>202</v>
      </c>
      <c r="D11" s="58"/>
      <c r="E11" s="64"/>
      <c r="F11" s="64"/>
      <c r="G11" s="64"/>
    </row>
    <row r="12" spans="1:7" x14ac:dyDescent="0.45">
      <c r="A12" s="57" t="s">
        <v>203</v>
      </c>
      <c r="B12" s="57">
        <v>1</v>
      </c>
      <c r="C12" s="58" t="s">
        <v>204</v>
      </c>
      <c r="D12" s="58"/>
      <c r="E12" s="64"/>
      <c r="F12" s="64"/>
      <c r="G12" s="64"/>
    </row>
    <row r="13" spans="1:7" x14ac:dyDescent="0.45">
      <c r="A13" s="63"/>
      <c r="B13" s="63"/>
      <c r="C13" s="58" t="s">
        <v>205</v>
      </c>
      <c r="D13" s="58"/>
      <c r="E13" s="64"/>
      <c r="F13" s="64"/>
      <c r="G13" s="64"/>
    </row>
    <row r="14" spans="1:7" x14ac:dyDescent="0.45">
      <c r="A14" s="63"/>
      <c r="B14" s="63"/>
      <c r="C14" s="58" t="s">
        <v>206</v>
      </c>
      <c r="D14" s="58"/>
      <c r="E14" s="64"/>
      <c r="F14" s="64"/>
      <c r="G14" s="64"/>
    </row>
    <row r="15" spans="1:7" x14ac:dyDescent="0.45">
      <c r="A15" s="63"/>
      <c r="B15" s="63"/>
      <c r="C15" s="78" t="s">
        <v>207</v>
      </c>
      <c r="D15" s="78" t="s">
        <v>208</v>
      </c>
      <c r="E15" s="64"/>
      <c r="F15" s="64"/>
      <c r="G15" s="64"/>
    </row>
    <row r="16" spans="1:7" x14ac:dyDescent="0.45">
      <c r="A16" s="63"/>
      <c r="B16" s="63"/>
      <c r="E16" s="64"/>
      <c r="F16" s="64"/>
      <c r="G16" s="64"/>
    </row>
    <row r="17" spans="1:7" x14ac:dyDescent="0.45">
      <c r="A17" s="63"/>
      <c r="B17" s="63"/>
      <c r="E17" s="64"/>
      <c r="F17" s="64"/>
      <c r="G17" s="64"/>
    </row>
    <row r="18" spans="1:7" x14ac:dyDescent="0.45">
      <c r="A18" s="63"/>
      <c r="B18" s="63"/>
      <c r="E18" s="64"/>
      <c r="F18" s="65"/>
      <c r="G18" s="6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9C1-ABC6-46A2-BD40-051CA57CB722}">
  <sheetPr codeName="Sheet13">
    <tabColor rgb="FF00B0F0"/>
  </sheetPr>
  <dimension ref="A1:G15"/>
  <sheetViews>
    <sheetView workbookViewId="0">
      <selection activeCell="G3" sqref="G3"/>
    </sheetView>
  </sheetViews>
  <sheetFormatPr defaultRowHeight="14.25" x14ac:dyDescent="0.45"/>
  <cols>
    <col min="1" max="1" width="17.796875" bestFit="1" customWidth="1"/>
    <col min="2" max="2" width="33.796875" bestFit="1" customWidth="1"/>
    <col min="3" max="3" width="16.796875" bestFit="1" customWidth="1"/>
    <col min="4" max="4" width="59.19921875" bestFit="1" customWidth="1"/>
    <col min="5" max="5" width="22" bestFit="1" customWidth="1"/>
    <col min="6" max="6" width="20" bestFit="1" customWidth="1"/>
    <col min="7" max="7" width="91" customWidth="1"/>
  </cols>
  <sheetData>
    <row r="1" spans="1:7" x14ac:dyDescent="0.45">
      <c r="A1" s="53" t="s">
        <v>167</v>
      </c>
      <c r="B1" s="53"/>
      <c r="C1" s="54" t="s">
        <v>168</v>
      </c>
      <c r="D1" s="54"/>
      <c r="E1" s="55" t="s">
        <v>169</v>
      </c>
      <c r="F1" s="56"/>
      <c r="G1" s="56"/>
    </row>
    <row r="2" spans="1:7" x14ac:dyDescent="0.45">
      <c r="A2" s="57" t="s">
        <v>170</v>
      </c>
      <c r="B2" s="57"/>
      <c r="C2" s="58" t="s">
        <v>171</v>
      </c>
      <c r="D2" s="58" t="s">
        <v>94</v>
      </c>
      <c r="E2" s="56" t="s">
        <v>150</v>
      </c>
      <c r="F2" s="56">
        <v>0</v>
      </c>
      <c r="G2" s="56"/>
    </row>
    <row r="3" spans="1:7" x14ac:dyDescent="0.45">
      <c r="A3" s="57" t="s">
        <v>172</v>
      </c>
      <c r="B3" s="57"/>
      <c r="C3" s="58" t="s">
        <v>173</v>
      </c>
      <c r="D3" s="58"/>
      <c r="E3" s="59" t="s">
        <v>151</v>
      </c>
      <c r="F3" s="59" t="s">
        <v>174</v>
      </c>
      <c r="G3" s="59" t="s">
        <v>152</v>
      </c>
    </row>
    <row r="4" spans="1:7" x14ac:dyDescent="0.45">
      <c r="A4" s="57" t="s">
        <v>175</v>
      </c>
      <c r="B4" s="57"/>
      <c r="C4" s="58" t="s">
        <v>176</v>
      </c>
      <c r="D4" s="58"/>
      <c r="E4" s="61"/>
      <c r="F4" s="61"/>
      <c r="G4" s="61"/>
    </row>
    <row r="5" spans="1:7" x14ac:dyDescent="0.45">
      <c r="A5" s="57" t="s">
        <v>180</v>
      </c>
      <c r="B5" s="57" t="s">
        <v>209</v>
      </c>
      <c r="C5" s="58" t="s">
        <v>182</v>
      </c>
      <c r="D5" s="58"/>
      <c r="E5" s="61"/>
      <c r="F5" s="61"/>
      <c r="G5" s="61"/>
    </row>
    <row r="6" spans="1:7" x14ac:dyDescent="0.45">
      <c r="A6" s="57" t="s">
        <v>186</v>
      </c>
      <c r="B6" s="57"/>
      <c r="C6" s="58" t="s">
        <v>187</v>
      </c>
      <c r="D6" s="58"/>
      <c r="E6" s="61"/>
      <c r="F6" s="61"/>
      <c r="G6" s="61"/>
    </row>
    <row r="7" spans="1:7" x14ac:dyDescent="0.45">
      <c r="A7" s="57" t="s">
        <v>191</v>
      </c>
      <c r="B7" s="57">
        <v>1</v>
      </c>
      <c r="C7" s="58" t="s">
        <v>192</v>
      </c>
      <c r="D7" s="58" t="s">
        <v>210</v>
      </c>
      <c r="E7" s="61"/>
      <c r="F7" s="61"/>
      <c r="G7" s="61"/>
    </row>
    <row r="8" spans="1:7" x14ac:dyDescent="0.45">
      <c r="A8" s="57" t="s">
        <v>196</v>
      </c>
      <c r="B8" s="57" t="s">
        <v>76</v>
      </c>
      <c r="C8" s="58" t="s">
        <v>197</v>
      </c>
      <c r="D8" s="58" t="s">
        <v>211</v>
      </c>
      <c r="E8" s="64"/>
      <c r="F8" s="64"/>
      <c r="G8" s="64"/>
    </row>
    <row r="9" spans="1:7" x14ac:dyDescent="0.45">
      <c r="A9" s="57"/>
      <c r="B9" s="57"/>
      <c r="C9" s="58" t="s">
        <v>199</v>
      </c>
      <c r="D9" s="58"/>
      <c r="E9" s="64"/>
      <c r="F9" s="64"/>
      <c r="G9" s="64"/>
    </row>
    <row r="10" spans="1:7" x14ac:dyDescent="0.45">
      <c r="A10" s="57"/>
      <c r="B10" s="57"/>
      <c r="C10" s="58" t="s">
        <v>200</v>
      </c>
      <c r="D10" s="58" t="s">
        <v>212</v>
      </c>
      <c r="E10" s="64"/>
      <c r="F10" s="64"/>
      <c r="G10" s="64"/>
    </row>
    <row r="11" spans="1:7" x14ac:dyDescent="0.45">
      <c r="A11" s="57"/>
      <c r="B11" s="57"/>
      <c r="C11" s="58" t="s">
        <v>202</v>
      </c>
      <c r="D11" s="58"/>
      <c r="E11" s="64"/>
      <c r="F11" s="64"/>
      <c r="G11" s="64"/>
    </row>
    <row r="12" spans="1:7" x14ac:dyDescent="0.45">
      <c r="A12" s="57" t="s">
        <v>203</v>
      </c>
      <c r="B12" s="57">
        <v>1</v>
      </c>
      <c r="C12" s="58" t="s">
        <v>204</v>
      </c>
      <c r="D12" s="58"/>
      <c r="E12" s="64"/>
      <c r="F12" s="64"/>
      <c r="G12" s="64"/>
    </row>
    <row r="13" spans="1:7" x14ac:dyDescent="0.45">
      <c r="A13" s="63"/>
      <c r="B13" s="63"/>
      <c r="C13" s="58" t="s">
        <v>205</v>
      </c>
      <c r="D13" s="58"/>
      <c r="E13" s="64"/>
      <c r="F13" s="64"/>
      <c r="G13" s="64"/>
    </row>
    <row r="14" spans="1:7" x14ac:dyDescent="0.45">
      <c r="A14" s="63"/>
      <c r="B14" s="63"/>
      <c r="C14" s="58" t="s">
        <v>206</v>
      </c>
      <c r="D14" s="58"/>
      <c r="E14" s="64"/>
      <c r="F14" s="64"/>
      <c r="G14" s="64"/>
    </row>
    <row r="15" spans="1:7" x14ac:dyDescent="0.45">
      <c r="A15" s="63"/>
      <c r="B15" s="63"/>
      <c r="C15" s="78" t="s">
        <v>207</v>
      </c>
      <c r="D15" s="78"/>
      <c r="E15" s="64"/>
      <c r="F15" s="65"/>
      <c r="G15" s="6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9CFF9-7750-49B4-8C5F-C23D7BBB5462}">
  <sheetPr codeName="Sheet14">
    <tabColor rgb="FF00B0F0"/>
  </sheetPr>
  <dimension ref="A1:G18"/>
  <sheetViews>
    <sheetView workbookViewId="0">
      <selection activeCell="G3" sqref="G3"/>
    </sheetView>
  </sheetViews>
  <sheetFormatPr defaultRowHeight="14.25" x14ac:dyDescent="0.45"/>
  <cols>
    <col min="1" max="1" width="17.796875" bestFit="1" customWidth="1"/>
    <col min="2" max="2" width="33.796875" bestFit="1" customWidth="1"/>
    <col min="3" max="3" width="16.796875" bestFit="1" customWidth="1"/>
    <col min="4" max="4" width="59.19921875" bestFit="1" customWidth="1"/>
    <col min="5" max="5" width="22" bestFit="1" customWidth="1"/>
    <col min="6" max="6" width="20" bestFit="1" customWidth="1"/>
    <col min="7" max="7" width="91" customWidth="1"/>
  </cols>
  <sheetData>
    <row r="1" spans="1:7" x14ac:dyDescent="0.45">
      <c r="A1" s="53" t="s">
        <v>167</v>
      </c>
      <c r="B1" s="53"/>
      <c r="C1" s="54" t="s">
        <v>168</v>
      </c>
      <c r="D1" s="54"/>
      <c r="E1" s="55" t="s">
        <v>169</v>
      </c>
      <c r="F1" s="56"/>
      <c r="G1" s="56"/>
    </row>
    <row r="2" spans="1:7" x14ac:dyDescent="0.45">
      <c r="A2" s="57" t="s">
        <v>170</v>
      </c>
      <c r="B2" s="57"/>
      <c r="C2" s="58" t="s">
        <v>171</v>
      </c>
      <c r="D2" s="58" t="s">
        <v>94</v>
      </c>
      <c r="E2" s="56" t="s">
        <v>150</v>
      </c>
      <c r="F2" s="56">
        <v>0</v>
      </c>
      <c r="G2" s="56"/>
    </row>
    <row r="3" spans="1:7" x14ac:dyDescent="0.45">
      <c r="A3" s="57" t="s">
        <v>172</v>
      </c>
      <c r="B3" s="57"/>
      <c r="C3" s="58" t="s">
        <v>173</v>
      </c>
      <c r="D3" s="58"/>
      <c r="E3" s="59" t="s">
        <v>151</v>
      </c>
      <c r="F3" s="59" t="s">
        <v>174</v>
      </c>
      <c r="G3" s="59" t="s">
        <v>152</v>
      </c>
    </row>
    <row r="4" spans="1:7" x14ac:dyDescent="0.45">
      <c r="A4" s="57" t="s">
        <v>175</v>
      </c>
      <c r="B4" s="57"/>
      <c r="C4" s="58" t="s">
        <v>176</v>
      </c>
      <c r="D4" s="58"/>
      <c r="E4" s="61"/>
      <c r="F4" s="61"/>
      <c r="G4" s="61"/>
    </row>
    <row r="5" spans="1:7" x14ac:dyDescent="0.45">
      <c r="A5" s="57" t="s">
        <v>180</v>
      </c>
      <c r="B5" s="57" t="s">
        <v>213</v>
      </c>
      <c r="C5" s="58" t="s">
        <v>182</v>
      </c>
      <c r="D5" s="58"/>
      <c r="E5" s="61"/>
      <c r="F5" s="61"/>
      <c r="G5" s="61"/>
    </row>
    <row r="6" spans="1:7" x14ac:dyDescent="0.45">
      <c r="A6" s="57" t="s">
        <v>186</v>
      </c>
      <c r="B6" s="57"/>
      <c r="C6" s="58" t="s">
        <v>187</v>
      </c>
      <c r="D6" s="58"/>
      <c r="E6" s="61"/>
      <c r="F6" s="61"/>
      <c r="G6" s="61"/>
    </row>
    <row r="7" spans="1:7" x14ac:dyDescent="0.45">
      <c r="A7" s="57" t="s">
        <v>191</v>
      </c>
      <c r="B7" s="57">
        <v>1</v>
      </c>
      <c r="C7" s="58" t="s">
        <v>192</v>
      </c>
      <c r="D7" s="58" t="s">
        <v>214</v>
      </c>
      <c r="E7" s="61"/>
      <c r="F7" s="61"/>
      <c r="G7" s="61"/>
    </row>
    <row r="8" spans="1:7" x14ac:dyDescent="0.45">
      <c r="A8" s="57" t="s">
        <v>196</v>
      </c>
      <c r="B8" s="57" t="s">
        <v>76</v>
      </c>
      <c r="C8" s="58" t="s">
        <v>197</v>
      </c>
      <c r="D8" s="58" t="s">
        <v>215</v>
      </c>
      <c r="E8" s="64"/>
      <c r="F8" s="64"/>
      <c r="G8" s="64"/>
    </row>
    <row r="9" spans="1:7" x14ac:dyDescent="0.45">
      <c r="A9" s="57"/>
      <c r="B9" s="57"/>
      <c r="C9" s="58" t="s">
        <v>199</v>
      </c>
      <c r="D9" s="58"/>
      <c r="E9" s="64"/>
      <c r="F9" s="64"/>
      <c r="G9" s="64"/>
    </row>
    <row r="10" spans="1:7" x14ac:dyDescent="0.45">
      <c r="A10" s="57"/>
      <c r="B10" s="57"/>
      <c r="C10" s="58" t="s">
        <v>200</v>
      </c>
      <c r="D10" s="58" t="s">
        <v>216</v>
      </c>
      <c r="E10" s="64"/>
      <c r="F10" s="64"/>
      <c r="G10" s="64"/>
    </row>
    <row r="11" spans="1:7" x14ac:dyDescent="0.45">
      <c r="A11" s="57"/>
      <c r="B11" s="57"/>
      <c r="C11" s="58" t="s">
        <v>202</v>
      </c>
      <c r="D11" s="58"/>
      <c r="E11" s="64"/>
      <c r="F11" s="64"/>
      <c r="G11" s="64"/>
    </row>
    <row r="12" spans="1:7" x14ac:dyDescent="0.45">
      <c r="A12" s="57" t="s">
        <v>203</v>
      </c>
      <c r="B12" s="57">
        <v>1</v>
      </c>
      <c r="C12" s="58" t="s">
        <v>204</v>
      </c>
      <c r="D12" s="58"/>
      <c r="E12" s="64"/>
      <c r="F12" s="64"/>
      <c r="G12" s="64"/>
    </row>
    <row r="13" spans="1:7" x14ac:dyDescent="0.45">
      <c r="A13" s="63"/>
      <c r="B13" s="63"/>
      <c r="C13" s="58" t="s">
        <v>205</v>
      </c>
      <c r="D13" s="58"/>
      <c r="E13" s="64"/>
      <c r="F13" s="64"/>
      <c r="G13" s="64"/>
    </row>
    <row r="14" spans="1:7" x14ac:dyDescent="0.45">
      <c r="A14" s="63"/>
      <c r="B14" s="63"/>
      <c r="C14" s="58" t="s">
        <v>206</v>
      </c>
      <c r="D14" s="58"/>
      <c r="E14" s="64"/>
      <c r="F14" s="64"/>
      <c r="G14" s="64"/>
    </row>
    <row r="15" spans="1:7" x14ac:dyDescent="0.45">
      <c r="A15" s="63"/>
      <c r="B15" s="63"/>
      <c r="C15" s="78" t="s">
        <v>207</v>
      </c>
      <c r="D15" s="78"/>
      <c r="E15" s="64"/>
      <c r="F15" s="65"/>
      <c r="G15" s="64"/>
    </row>
    <row r="16" spans="1:7" x14ac:dyDescent="0.45">
      <c r="A16" s="63"/>
      <c r="B16" s="63"/>
    </row>
    <row r="17" spans="1:2" x14ac:dyDescent="0.45">
      <c r="A17" s="63"/>
      <c r="B17" s="63"/>
    </row>
    <row r="18" spans="1:2" x14ac:dyDescent="0.45">
      <c r="A18" s="63"/>
      <c r="B18" s="6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E4BE-2B0D-4207-BE73-FF47CD308512}">
  <sheetPr codeName="Sheet15">
    <tabColor rgb="FF00B0F0"/>
  </sheetPr>
  <dimension ref="A1:G18"/>
  <sheetViews>
    <sheetView workbookViewId="0">
      <selection activeCell="G3" sqref="G3"/>
    </sheetView>
  </sheetViews>
  <sheetFormatPr defaultRowHeight="14.25" x14ac:dyDescent="0.45"/>
  <cols>
    <col min="1" max="1" width="17.796875" bestFit="1" customWidth="1"/>
    <col min="2" max="2" width="33.796875" bestFit="1" customWidth="1"/>
    <col min="3" max="3" width="16.796875" bestFit="1" customWidth="1"/>
    <col min="4" max="4" width="59.19921875" bestFit="1" customWidth="1"/>
    <col min="5" max="5" width="22" bestFit="1" customWidth="1"/>
    <col min="6" max="6" width="20" bestFit="1" customWidth="1"/>
    <col min="7" max="7" width="91" customWidth="1"/>
  </cols>
  <sheetData>
    <row r="1" spans="1:7" x14ac:dyDescent="0.45">
      <c r="A1" s="53" t="s">
        <v>167</v>
      </c>
      <c r="B1" s="53"/>
      <c r="C1" s="54" t="s">
        <v>168</v>
      </c>
      <c r="D1" s="54"/>
      <c r="E1" s="55" t="s">
        <v>169</v>
      </c>
      <c r="F1" s="56"/>
      <c r="G1" s="56"/>
    </row>
    <row r="2" spans="1:7" x14ac:dyDescent="0.45">
      <c r="A2" s="57" t="s">
        <v>170</v>
      </c>
      <c r="B2" s="57"/>
      <c r="C2" s="58" t="s">
        <v>171</v>
      </c>
      <c r="D2" s="58" t="s">
        <v>217</v>
      </c>
      <c r="E2" s="56" t="s">
        <v>150</v>
      </c>
      <c r="F2" s="56">
        <v>2</v>
      </c>
      <c r="G2" s="56"/>
    </row>
    <row r="3" spans="1:7" x14ac:dyDescent="0.45">
      <c r="A3" s="57" t="s">
        <v>172</v>
      </c>
      <c r="B3" s="57"/>
      <c r="C3" s="58" t="s">
        <v>173</v>
      </c>
      <c r="D3" s="58"/>
      <c r="E3" s="59" t="s">
        <v>151</v>
      </c>
      <c r="F3" s="59" t="s">
        <v>174</v>
      </c>
      <c r="G3" s="59" t="s">
        <v>152</v>
      </c>
    </row>
    <row r="4" spans="1:7" x14ac:dyDescent="0.45">
      <c r="A4" s="57" t="s">
        <v>175</v>
      </c>
      <c r="B4" s="57"/>
      <c r="C4" s="58" t="s">
        <v>176</v>
      </c>
      <c r="D4" s="58"/>
      <c r="E4" s="61" t="s">
        <v>188</v>
      </c>
      <c r="F4" s="61" t="s">
        <v>218</v>
      </c>
      <c r="G4" s="71" t="s">
        <v>219</v>
      </c>
    </row>
    <row r="5" spans="1:7" x14ac:dyDescent="0.45">
      <c r="A5" s="57" t="s">
        <v>180</v>
      </c>
      <c r="B5" s="57" t="s">
        <v>220</v>
      </c>
      <c r="C5" s="58" t="s">
        <v>182</v>
      </c>
      <c r="D5" s="58"/>
      <c r="E5" s="61" t="s">
        <v>188</v>
      </c>
      <c r="F5" s="61" t="s">
        <v>221</v>
      </c>
      <c r="G5" s="61" t="s">
        <v>222</v>
      </c>
    </row>
    <row r="6" spans="1:7" x14ac:dyDescent="0.45">
      <c r="A6" s="57" t="s">
        <v>186</v>
      </c>
      <c r="B6" s="57"/>
      <c r="C6" s="58" t="s">
        <v>187</v>
      </c>
      <c r="D6" s="58"/>
      <c r="E6" s="61"/>
      <c r="F6" s="61"/>
      <c r="G6" s="61"/>
    </row>
    <row r="7" spans="1:7" x14ac:dyDescent="0.45">
      <c r="A7" s="57" t="s">
        <v>191</v>
      </c>
      <c r="B7" s="57">
        <v>1</v>
      </c>
      <c r="C7" s="58" t="s">
        <v>192</v>
      </c>
      <c r="D7" s="58" t="s">
        <v>223</v>
      </c>
      <c r="E7" s="61"/>
      <c r="F7" s="61"/>
      <c r="G7" s="61"/>
    </row>
    <row r="8" spans="1:7" x14ac:dyDescent="0.45">
      <c r="A8" s="57" t="s">
        <v>196</v>
      </c>
      <c r="B8" s="57" t="s">
        <v>76</v>
      </c>
      <c r="C8" s="58" t="s">
        <v>197</v>
      </c>
      <c r="D8" s="58" t="s">
        <v>224</v>
      </c>
      <c r="E8" s="61"/>
      <c r="F8" s="61"/>
      <c r="G8" s="61"/>
    </row>
    <row r="9" spans="1:7" x14ac:dyDescent="0.45">
      <c r="A9" s="57"/>
      <c r="B9" s="57"/>
      <c r="C9" s="58" t="s">
        <v>199</v>
      </c>
      <c r="D9" s="58"/>
      <c r="E9" s="64"/>
      <c r="F9" s="64"/>
      <c r="G9" s="64"/>
    </row>
    <row r="10" spans="1:7" x14ac:dyDescent="0.45">
      <c r="A10" s="57"/>
      <c r="B10" s="57"/>
      <c r="C10" s="58" t="s">
        <v>200</v>
      </c>
      <c r="D10" s="58" t="s">
        <v>225</v>
      </c>
      <c r="E10" s="64"/>
      <c r="F10" s="64"/>
      <c r="G10" s="64"/>
    </row>
    <row r="11" spans="1:7" x14ac:dyDescent="0.45">
      <c r="A11" s="57"/>
      <c r="B11" s="57"/>
      <c r="C11" s="58" t="s">
        <v>202</v>
      </c>
      <c r="D11" s="58"/>
      <c r="E11" s="64"/>
      <c r="F11" s="64"/>
      <c r="G11" s="64"/>
    </row>
    <row r="12" spans="1:7" x14ac:dyDescent="0.45">
      <c r="A12" s="57" t="s">
        <v>203</v>
      </c>
      <c r="B12" s="57">
        <v>1</v>
      </c>
      <c r="C12" s="58" t="s">
        <v>204</v>
      </c>
      <c r="D12" s="58"/>
      <c r="E12" s="64"/>
      <c r="F12" s="64"/>
      <c r="G12" s="64"/>
    </row>
    <row r="13" spans="1:7" x14ac:dyDescent="0.45">
      <c r="A13" s="63"/>
      <c r="B13" s="63"/>
      <c r="C13" s="58" t="s">
        <v>205</v>
      </c>
      <c r="D13" s="58"/>
      <c r="E13" s="64"/>
      <c r="F13" s="64"/>
      <c r="G13" s="64"/>
    </row>
    <row r="14" spans="1:7" x14ac:dyDescent="0.45">
      <c r="A14" s="63"/>
      <c r="B14" s="63"/>
      <c r="C14" s="58" t="s">
        <v>206</v>
      </c>
      <c r="D14" s="58"/>
      <c r="E14" s="64"/>
      <c r="F14" s="64"/>
      <c r="G14" s="64"/>
    </row>
    <row r="15" spans="1:7" x14ac:dyDescent="0.45">
      <c r="A15" s="63"/>
      <c r="B15" s="63"/>
      <c r="C15" s="78" t="s">
        <v>207</v>
      </c>
      <c r="D15" s="78" t="s">
        <v>226</v>
      </c>
      <c r="E15" s="64"/>
      <c r="F15" s="64"/>
      <c r="G15" s="64"/>
    </row>
    <row r="16" spans="1:7" x14ac:dyDescent="0.45">
      <c r="A16" s="63"/>
      <c r="B16" s="63"/>
      <c r="E16" s="64"/>
      <c r="F16" s="65"/>
      <c r="G16" s="64"/>
    </row>
    <row r="17" spans="1:2" x14ac:dyDescent="0.45">
      <c r="A17" s="63"/>
      <c r="B17" s="63"/>
    </row>
    <row r="18" spans="1:2" x14ac:dyDescent="0.45">
      <c r="A18" s="63"/>
      <c r="B18" s="6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8756-6C9A-4AD2-BE44-225372D4F556}">
  <sheetPr codeName="Sheet16">
    <tabColor rgb="FF00B0F0"/>
  </sheetPr>
  <dimension ref="A1:G18"/>
  <sheetViews>
    <sheetView workbookViewId="0">
      <selection activeCell="G3" sqref="G3"/>
    </sheetView>
  </sheetViews>
  <sheetFormatPr defaultRowHeight="14.25" x14ac:dyDescent="0.45"/>
  <cols>
    <col min="1" max="1" width="17.796875" bestFit="1" customWidth="1"/>
    <col min="2" max="2" width="33.796875" bestFit="1" customWidth="1"/>
    <col min="3" max="3" width="16.796875" bestFit="1" customWidth="1"/>
    <col min="4" max="4" width="59.19921875" bestFit="1" customWidth="1"/>
    <col min="5" max="5" width="22" bestFit="1" customWidth="1"/>
    <col min="6" max="6" width="20" bestFit="1" customWidth="1"/>
    <col min="7" max="7" width="91" customWidth="1"/>
  </cols>
  <sheetData>
    <row r="1" spans="1:7" x14ac:dyDescent="0.45">
      <c r="A1" s="53" t="s">
        <v>167</v>
      </c>
      <c r="B1" s="53"/>
      <c r="C1" s="54" t="s">
        <v>168</v>
      </c>
      <c r="D1" s="54"/>
      <c r="E1" s="55" t="s">
        <v>169</v>
      </c>
      <c r="F1" s="56"/>
      <c r="G1" s="56"/>
    </row>
    <row r="2" spans="1:7" x14ac:dyDescent="0.45">
      <c r="A2" s="57" t="s">
        <v>170</v>
      </c>
      <c r="B2" s="57"/>
      <c r="C2" s="58" t="s">
        <v>171</v>
      </c>
      <c r="D2" s="58" t="s">
        <v>217</v>
      </c>
      <c r="E2" s="56" t="s">
        <v>150</v>
      </c>
      <c r="F2" s="56">
        <v>0</v>
      </c>
      <c r="G2" s="56"/>
    </row>
    <row r="3" spans="1:7" x14ac:dyDescent="0.45">
      <c r="A3" s="57" t="s">
        <v>172</v>
      </c>
      <c r="B3" s="57"/>
      <c r="C3" s="58" t="s">
        <v>173</v>
      </c>
      <c r="D3" s="58"/>
      <c r="E3" s="59" t="s">
        <v>151</v>
      </c>
      <c r="F3" s="59" t="s">
        <v>174</v>
      </c>
      <c r="G3" s="59" t="s">
        <v>152</v>
      </c>
    </row>
    <row r="4" spans="1:7" x14ac:dyDescent="0.45">
      <c r="A4" s="57" t="s">
        <v>175</v>
      </c>
      <c r="B4" s="57"/>
      <c r="C4" s="58" t="s">
        <v>176</v>
      </c>
      <c r="D4" s="58"/>
      <c r="E4" s="61"/>
      <c r="F4" s="61"/>
      <c r="G4" s="71"/>
    </row>
    <row r="5" spans="1:7" x14ac:dyDescent="0.45">
      <c r="A5" s="57" t="s">
        <v>180</v>
      </c>
      <c r="B5" s="57" t="s">
        <v>227</v>
      </c>
      <c r="C5" s="58" t="s">
        <v>182</v>
      </c>
      <c r="D5" s="58"/>
      <c r="E5" s="61"/>
      <c r="F5" s="61"/>
      <c r="G5" s="61"/>
    </row>
    <row r="6" spans="1:7" x14ac:dyDescent="0.45">
      <c r="A6" s="57" t="s">
        <v>186</v>
      </c>
      <c r="B6" s="57"/>
      <c r="C6" s="58" t="s">
        <v>187</v>
      </c>
      <c r="D6" s="58"/>
      <c r="E6" s="61"/>
      <c r="F6" s="61"/>
      <c r="G6" s="61"/>
    </row>
    <row r="7" spans="1:7" x14ac:dyDescent="0.45">
      <c r="A7" s="57" t="s">
        <v>191</v>
      </c>
      <c r="B7" s="57">
        <v>1</v>
      </c>
      <c r="C7" s="58" t="s">
        <v>192</v>
      </c>
      <c r="D7" s="58" t="s">
        <v>228</v>
      </c>
      <c r="E7" s="61"/>
      <c r="F7" s="61"/>
      <c r="G7" s="61"/>
    </row>
    <row r="8" spans="1:7" x14ac:dyDescent="0.45">
      <c r="A8" s="57" t="s">
        <v>196</v>
      </c>
      <c r="B8" s="57" t="s">
        <v>76</v>
      </c>
      <c r="C8" s="58" t="s">
        <v>197</v>
      </c>
      <c r="D8" s="58" t="s">
        <v>229</v>
      </c>
      <c r="E8" s="61"/>
      <c r="F8" s="61"/>
      <c r="G8" s="61"/>
    </row>
    <row r="9" spans="1:7" x14ac:dyDescent="0.45">
      <c r="A9" s="57"/>
      <c r="B9" s="57"/>
      <c r="C9" s="58" t="s">
        <v>199</v>
      </c>
      <c r="D9" s="58"/>
      <c r="E9" s="64"/>
      <c r="F9" s="64"/>
      <c r="G9" s="64"/>
    </row>
    <row r="10" spans="1:7" x14ac:dyDescent="0.45">
      <c r="A10" s="57"/>
      <c r="B10" s="57"/>
      <c r="C10" s="58" t="s">
        <v>200</v>
      </c>
      <c r="D10" s="58" t="s">
        <v>230</v>
      </c>
      <c r="E10" s="64"/>
      <c r="F10" s="64"/>
      <c r="G10" s="64"/>
    </row>
    <row r="11" spans="1:7" x14ac:dyDescent="0.45">
      <c r="A11" s="57"/>
      <c r="B11" s="57"/>
      <c r="C11" s="58" t="s">
        <v>202</v>
      </c>
      <c r="D11" s="58" t="s">
        <v>231</v>
      </c>
      <c r="E11" s="64"/>
      <c r="F11" s="64"/>
      <c r="G11" s="64"/>
    </row>
    <row r="12" spans="1:7" x14ac:dyDescent="0.45">
      <c r="A12" s="57" t="s">
        <v>203</v>
      </c>
      <c r="B12" s="57">
        <v>1</v>
      </c>
      <c r="C12" s="58" t="s">
        <v>204</v>
      </c>
      <c r="D12" s="58"/>
      <c r="E12" s="64"/>
      <c r="F12" s="64"/>
      <c r="G12" s="64"/>
    </row>
    <row r="13" spans="1:7" x14ac:dyDescent="0.45">
      <c r="A13" s="63"/>
      <c r="B13" s="63"/>
      <c r="C13" s="58" t="s">
        <v>205</v>
      </c>
      <c r="D13" s="58"/>
      <c r="E13" s="64"/>
      <c r="F13" s="64"/>
      <c r="G13" s="64"/>
    </row>
    <row r="14" spans="1:7" x14ac:dyDescent="0.45">
      <c r="A14" s="63"/>
      <c r="B14" s="63"/>
      <c r="C14" s="58" t="s">
        <v>206</v>
      </c>
      <c r="D14" s="58"/>
      <c r="E14" s="64"/>
      <c r="F14" s="64"/>
      <c r="G14" s="64"/>
    </row>
    <row r="15" spans="1:7" x14ac:dyDescent="0.45">
      <c r="A15" s="63"/>
      <c r="B15" s="63"/>
      <c r="C15" s="78" t="s">
        <v>207</v>
      </c>
      <c r="D15" s="78" t="s">
        <v>226</v>
      </c>
      <c r="E15" s="64"/>
      <c r="F15" s="64"/>
      <c r="G15" s="64"/>
    </row>
    <row r="16" spans="1:7" x14ac:dyDescent="0.45">
      <c r="A16" s="63"/>
      <c r="B16" s="63"/>
      <c r="E16" s="64"/>
      <c r="F16" s="65"/>
      <c r="G16" s="64"/>
    </row>
    <row r="17" spans="1:2" x14ac:dyDescent="0.45">
      <c r="A17" s="63"/>
      <c r="B17" s="63"/>
    </row>
    <row r="18" spans="1:2" x14ac:dyDescent="0.45">
      <c r="A18" s="63"/>
      <c r="B18" s="6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2A2D-AB00-43F4-9993-2E2E2A5B615A}">
  <sheetPr codeName="Sheet17">
    <tabColor rgb="FF00B0F0"/>
  </sheetPr>
  <dimension ref="A1:G18"/>
  <sheetViews>
    <sheetView workbookViewId="0">
      <selection activeCell="G3" sqref="G3"/>
    </sheetView>
  </sheetViews>
  <sheetFormatPr defaultRowHeight="14.25" x14ac:dyDescent="0.45"/>
  <cols>
    <col min="1" max="1" width="17.796875" bestFit="1" customWidth="1"/>
    <col min="2" max="2" width="33.796875" bestFit="1" customWidth="1"/>
    <col min="3" max="3" width="16.796875" bestFit="1" customWidth="1"/>
    <col min="4" max="4" width="59.19921875" bestFit="1" customWidth="1"/>
    <col min="5" max="5" width="22" bestFit="1" customWidth="1"/>
    <col min="6" max="6" width="20" bestFit="1" customWidth="1"/>
    <col min="7" max="7" width="91" customWidth="1"/>
  </cols>
  <sheetData>
    <row r="1" spans="1:7" x14ac:dyDescent="0.45">
      <c r="A1" s="53" t="s">
        <v>167</v>
      </c>
      <c r="B1" s="53"/>
      <c r="C1" s="54" t="s">
        <v>168</v>
      </c>
      <c r="D1" s="54"/>
      <c r="E1" s="55" t="s">
        <v>169</v>
      </c>
      <c r="F1" s="56"/>
      <c r="G1" s="56"/>
    </row>
    <row r="2" spans="1:7" x14ac:dyDescent="0.45">
      <c r="A2" s="57" t="s">
        <v>170</v>
      </c>
      <c r="B2" s="57"/>
      <c r="C2" s="58" t="s">
        <v>171</v>
      </c>
      <c r="D2" s="58" t="s">
        <v>217</v>
      </c>
      <c r="E2" s="56" t="s">
        <v>150</v>
      </c>
      <c r="F2" s="56">
        <v>0</v>
      </c>
      <c r="G2" s="56"/>
    </row>
    <row r="3" spans="1:7" x14ac:dyDescent="0.45">
      <c r="A3" s="57" t="s">
        <v>172</v>
      </c>
      <c r="B3" s="57"/>
      <c r="C3" s="58" t="s">
        <v>173</v>
      </c>
      <c r="D3" s="58"/>
      <c r="E3" s="59" t="s">
        <v>151</v>
      </c>
      <c r="F3" s="59" t="s">
        <v>174</v>
      </c>
      <c r="G3" s="59" t="s">
        <v>152</v>
      </c>
    </row>
    <row r="4" spans="1:7" x14ac:dyDescent="0.45">
      <c r="A4" s="57" t="s">
        <v>175</v>
      </c>
      <c r="B4" s="57"/>
      <c r="C4" s="58" t="s">
        <v>176</v>
      </c>
      <c r="D4" s="58"/>
      <c r="E4" s="61"/>
      <c r="F4" s="61"/>
      <c r="G4" s="61"/>
    </row>
    <row r="5" spans="1:7" x14ac:dyDescent="0.45">
      <c r="A5" s="57" t="s">
        <v>180</v>
      </c>
      <c r="B5" s="57" t="s">
        <v>232</v>
      </c>
      <c r="C5" s="58" t="s">
        <v>182</v>
      </c>
      <c r="D5" s="58"/>
      <c r="E5" s="61"/>
      <c r="F5" s="61"/>
      <c r="G5" s="61"/>
    </row>
    <row r="6" spans="1:7" x14ac:dyDescent="0.45">
      <c r="A6" s="57" t="s">
        <v>186</v>
      </c>
      <c r="B6" s="57"/>
      <c r="C6" s="58" t="s">
        <v>187</v>
      </c>
      <c r="D6" s="58"/>
      <c r="E6" s="61"/>
      <c r="F6" s="61"/>
      <c r="G6" s="61"/>
    </row>
    <row r="7" spans="1:7" x14ac:dyDescent="0.45">
      <c r="A7" s="57" t="s">
        <v>191</v>
      </c>
      <c r="B7" s="57">
        <v>1</v>
      </c>
      <c r="C7" s="58" t="s">
        <v>192</v>
      </c>
      <c r="D7" s="58" t="s">
        <v>233</v>
      </c>
      <c r="E7" s="61"/>
      <c r="F7" s="61"/>
      <c r="G7" s="61"/>
    </row>
    <row r="8" spans="1:7" x14ac:dyDescent="0.45">
      <c r="A8" s="57" t="s">
        <v>196</v>
      </c>
      <c r="B8" s="57" t="s">
        <v>76</v>
      </c>
      <c r="C8" s="58" t="s">
        <v>197</v>
      </c>
      <c r="D8" s="58" t="s">
        <v>234</v>
      </c>
      <c r="E8" s="64"/>
      <c r="F8" s="64"/>
      <c r="G8" s="64"/>
    </row>
    <row r="9" spans="1:7" x14ac:dyDescent="0.45">
      <c r="A9" s="57"/>
      <c r="B9" s="57"/>
      <c r="C9" s="58" t="s">
        <v>199</v>
      </c>
      <c r="D9" s="58"/>
      <c r="E9" s="64"/>
      <c r="F9" s="64"/>
      <c r="G9" s="64"/>
    </row>
    <row r="10" spans="1:7" x14ac:dyDescent="0.45">
      <c r="A10" s="57"/>
      <c r="B10" s="57"/>
      <c r="C10" s="58" t="s">
        <v>200</v>
      </c>
      <c r="D10" s="58" t="s">
        <v>235</v>
      </c>
      <c r="E10" s="64"/>
      <c r="F10" s="64"/>
      <c r="G10" s="64"/>
    </row>
    <row r="11" spans="1:7" x14ac:dyDescent="0.45">
      <c r="A11" s="57"/>
      <c r="B11" s="57"/>
      <c r="C11" s="58" t="s">
        <v>202</v>
      </c>
      <c r="D11" s="58"/>
      <c r="E11" s="64"/>
      <c r="F11" s="64"/>
      <c r="G11" s="64"/>
    </row>
    <row r="12" spans="1:7" x14ac:dyDescent="0.45">
      <c r="A12" s="57" t="s">
        <v>203</v>
      </c>
      <c r="B12" s="57">
        <v>1</v>
      </c>
      <c r="C12" s="58" t="s">
        <v>204</v>
      </c>
      <c r="D12" s="58"/>
      <c r="E12" s="64"/>
      <c r="F12" s="64"/>
      <c r="G12" s="64"/>
    </row>
    <row r="13" spans="1:7" x14ac:dyDescent="0.45">
      <c r="A13" s="63"/>
      <c r="B13" s="63"/>
      <c r="C13" s="58" t="s">
        <v>205</v>
      </c>
      <c r="D13" s="58"/>
      <c r="E13" s="64"/>
      <c r="F13" s="64"/>
      <c r="G13" s="64"/>
    </row>
    <row r="14" spans="1:7" x14ac:dyDescent="0.45">
      <c r="A14" s="63"/>
      <c r="B14" s="63"/>
      <c r="C14" s="58" t="s">
        <v>206</v>
      </c>
      <c r="D14" s="58"/>
      <c r="E14" s="64"/>
      <c r="F14" s="64"/>
      <c r="G14" s="64"/>
    </row>
    <row r="15" spans="1:7" x14ac:dyDescent="0.45">
      <c r="A15" s="63"/>
      <c r="B15" s="63"/>
      <c r="C15" s="78" t="s">
        <v>207</v>
      </c>
      <c r="D15" s="78"/>
      <c r="E15" s="64"/>
      <c r="F15" s="65"/>
      <c r="G15" s="64"/>
    </row>
    <row r="16" spans="1:7" x14ac:dyDescent="0.45">
      <c r="A16" s="63"/>
      <c r="B16" s="63"/>
    </row>
    <row r="17" spans="1:2" x14ac:dyDescent="0.45">
      <c r="A17" s="63"/>
      <c r="B17" s="63"/>
    </row>
    <row r="18" spans="1:2" x14ac:dyDescent="0.45">
      <c r="A18" s="63"/>
      <c r="B18" s="6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00B0F0"/>
  </sheetPr>
  <dimension ref="A1:G15"/>
  <sheetViews>
    <sheetView workbookViewId="0">
      <selection activeCell="D2" sqref="D2"/>
    </sheetView>
  </sheetViews>
  <sheetFormatPr defaultRowHeight="14.25" x14ac:dyDescent="0.45"/>
  <cols>
    <col min="1" max="1" width="15" bestFit="1" customWidth="1"/>
    <col min="2" max="2" width="16.19921875" bestFit="1" customWidth="1"/>
    <col min="3" max="3" width="16.796875" bestFit="1" customWidth="1"/>
    <col min="4" max="4" width="43.19921875" customWidth="1"/>
    <col min="5" max="5" width="24.796875" customWidth="1"/>
    <col min="6" max="6" width="30" customWidth="1"/>
    <col min="7" max="7" width="57.796875" customWidth="1"/>
  </cols>
  <sheetData>
    <row r="1" spans="1:7" x14ac:dyDescent="0.45">
      <c r="A1" s="53" t="s">
        <v>167</v>
      </c>
      <c r="B1" s="53"/>
      <c r="C1" s="54" t="s">
        <v>168</v>
      </c>
      <c r="D1" s="54"/>
      <c r="E1" s="55" t="s">
        <v>169</v>
      </c>
      <c r="F1" s="56"/>
      <c r="G1" s="56"/>
    </row>
    <row r="2" spans="1:7" x14ac:dyDescent="0.45">
      <c r="A2" s="57" t="s">
        <v>170</v>
      </c>
      <c r="B2" s="57"/>
      <c r="C2" s="58" t="s">
        <v>171</v>
      </c>
      <c r="D2" s="58" t="s">
        <v>105</v>
      </c>
      <c r="E2" s="56" t="s">
        <v>150</v>
      </c>
      <c r="F2" s="56">
        <v>2</v>
      </c>
      <c r="G2" s="56"/>
    </row>
    <row r="3" spans="1:7" x14ac:dyDescent="0.45">
      <c r="A3" s="57" t="s">
        <v>172</v>
      </c>
      <c r="B3" s="57"/>
      <c r="C3" s="58" t="s">
        <v>173</v>
      </c>
      <c r="D3" s="58"/>
      <c r="E3" s="59" t="s">
        <v>151</v>
      </c>
      <c r="F3" s="59" t="s">
        <v>174</v>
      </c>
      <c r="G3" s="59" t="s">
        <v>152</v>
      </c>
    </row>
    <row r="4" spans="1:7" x14ac:dyDescent="0.45">
      <c r="A4" s="57" t="s">
        <v>175</v>
      </c>
      <c r="B4" s="57"/>
      <c r="C4" s="58" t="s">
        <v>176</v>
      </c>
      <c r="D4" s="58" t="s">
        <v>236</v>
      </c>
      <c r="E4" s="60" t="s">
        <v>183</v>
      </c>
      <c r="F4" s="60" t="s">
        <v>237</v>
      </c>
      <c r="G4" s="60" t="s">
        <v>238</v>
      </c>
    </row>
    <row r="5" spans="1:7" x14ac:dyDescent="0.45">
      <c r="A5" s="57" t="s">
        <v>180</v>
      </c>
      <c r="B5" s="57" t="s">
        <v>239</v>
      </c>
      <c r="C5" s="58" t="s">
        <v>182</v>
      </c>
      <c r="D5" s="58"/>
      <c r="E5" s="60" t="s">
        <v>183</v>
      </c>
      <c r="F5" s="61" t="s">
        <v>240</v>
      </c>
      <c r="G5" s="60" t="s">
        <v>241</v>
      </c>
    </row>
    <row r="6" spans="1:7" x14ac:dyDescent="0.45">
      <c r="A6" s="57" t="s">
        <v>186</v>
      </c>
      <c r="B6" s="57"/>
      <c r="C6" s="58" t="s">
        <v>187</v>
      </c>
      <c r="D6" s="58" t="s">
        <v>242</v>
      </c>
      <c r="E6" s="61"/>
      <c r="F6" s="61"/>
      <c r="G6" s="61"/>
    </row>
    <row r="7" spans="1:7" x14ac:dyDescent="0.45">
      <c r="A7" s="57" t="s">
        <v>191</v>
      </c>
      <c r="B7" s="57">
        <v>1</v>
      </c>
      <c r="C7" s="58" t="s">
        <v>192</v>
      </c>
      <c r="D7" s="58" t="s">
        <v>243</v>
      </c>
      <c r="E7" s="61"/>
      <c r="F7" s="61"/>
      <c r="G7" s="61"/>
    </row>
    <row r="8" spans="1:7" x14ac:dyDescent="0.45">
      <c r="A8" s="57" t="s">
        <v>196</v>
      </c>
      <c r="B8" s="57" t="s">
        <v>76</v>
      </c>
      <c r="C8" s="58" t="s">
        <v>197</v>
      </c>
      <c r="D8" s="58" t="s">
        <v>244</v>
      </c>
      <c r="E8" s="61"/>
      <c r="F8" s="61"/>
      <c r="G8" s="61"/>
    </row>
    <row r="9" spans="1:7" x14ac:dyDescent="0.45">
      <c r="A9" s="63"/>
      <c r="B9" s="63"/>
      <c r="C9" s="58" t="s">
        <v>199</v>
      </c>
      <c r="D9" s="58"/>
      <c r="E9" s="64"/>
      <c r="F9" s="64"/>
      <c r="G9" s="64"/>
    </row>
    <row r="10" spans="1:7" x14ac:dyDescent="0.45">
      <c r="A10" s="63"/>
      <c r="B10" s="63"/>
      <c r="C10" s="58" t="s">
        <v>200</v>
      </c>
      <c r="D10" s="58" t="s">
        <v>245</v>
      </c>
      <c r="E10" s="64"/>
      <c r="F10" s="64"/>
      <c r="G10" s="64"/>
    </row>
    <row r="11" spans="1:7" x14ac:dyDescent="0.45">
      <c r="A11" s="63"/>
      <c r="B11" s="63"/>
      <c r="C11" s="58" t="s">
        <v>202</v>
      </c>
      <c r="D11" s="58"/>
      <c r="E11" s="64"/>
      <c r="F11" s="64"/>
      <c r="G11" s="64"/>
    </row>
    <row r="12" spans="1:7" x14ac:dyDescent="0.45">
      <c r="A12" s="63"/>
      <c r="B12" s="63"/>
      <c r="C12" s="58" t="s">
        <v>204</v>
      </c>
      <c r="D12" s="58"/>
      <c r="E12" s="64"/>
      <c r="F12" s="64"/>
      <c r="G12" s="64"/>
    </row>
    <row r="13" spans="1:7" x14ac:dyDescent="0.45">
      <c r="A13" s="63"/>
      <c r="B13" s="63"/>
      <c r="C13" s="75"/>
      <c r="D13" s="75"/>
      <c r="E13" s="64"/>
      <c r="F13" s="65"/>
      <c r="G13" s="64"/>
    </row>
    <row r="14" spans="1:7" x14ac:dyDescent="0.45">
      <c r="A14" s="63"/>
      <c r="B14" s="63"/>
      <c r="C14" s="63"/>
      <c r="D14" s="63"/>
    </row>
    <row r="15" spans="1:7" x14ac:dyDescent="0.45">
      <c r="A15" s="63"/>
      <c r="B15" s="63"/>
      <c r="C15" s="63"/>
      <c r="D15" s="6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00B0F0"/>
  </sheetPr>
  <dimension ref="A1:G15"/>
  <sheetViews>
    <sheetView workbookViewId="0">
      <selection activeCell="D2" sqref="D2"/>
    </sheetView>
  </sheetViews>
  <sheetFormatPr defaultRowHeight="14.25" x14ac:dyDescent="0.45"/>
  <cols>
    <col min="1" max="1" width="15" bestFit="1" customWidth="1"/>
    <col min="2" max="2" width="18.796875" bestFit="1" customWidth="1"/>
    <col min="3" max="3" width="16.796875" bestFit="1" customWidth="1"/>
    <col min="4" max="4" width="19.796875" customWidth="1"/>
    <col min="5" max="5" width="22" bestFit="1" customWidth="1"/>
    <col min="6" max="6" width="6.1328125" bestFit="1" customWidth="1"/>
    <col min="7" max="7" width="6.796875" bestFit="1" customWidth="1"/>
  </cols>
  <sheetData>
    <row r="1" spans="1:7" x14ac:dyDescent="0.45">
      <c r="A1" s="53" t="s">
        <v>167</v>
      </c>
      <c r="B1" s="53"/>
      <c r="C1" s="54" t="s">
        <v>168</v>
      </c>
      <c r="D1" s="54"/>
      <c r="E1" s="55" t="s">
        <v>169</v>
      </c>
      <c r="F1" s="56"/>
      <c r="G1" s="56"/>
    </row>
    <row r="2" spans="1:7" x14ac:dyDescent="0.45">
      <c r="A2" s="57" t="s">
        <v>170</v>
      </c>
      <c r="B2" s="57"/>
      <c r="C2" s="58" t="s">
        <v>171</v>
      </c>
      <c r="D2" s="58" t="s">
        <v>246</v>
      </c>
      <c r="E2" s="56" t="s">
        <v>150</v>
      </c>
      <c r="F2" s="56">
        <v>0</v>
      </c>
      <c r="G2" s="56"/>
    </row>
    <row r="3" spans="1:7" x14ac:dyDescent="0.45">
      <c r="A3" s="57" t="s">
        <v>172</v>
      </c>
      <c r="B3" s="57"/>
      <c r="C3" s="58" t="s">
        <v>173</v>
      </c>
      <c r="D3" s="58"/>
      <c r="E3" s="59" t="s">
        <v>151</v>
      </c>
      <c r="F3" s="59" t="s">
        <v>174</v>
      </c>
      <c r="G3" s="59" t="s">
        <v>152</v>
      </c>
    </row>
    <row r="4" spans="1:7" x14ac:dyDescent="0.45">
      <c r="A4" s="57" t="s">
        <v>175</v>
      </c>
      <c r="B4" s="57"/>
      <c r="C4" s="58" t="s">
        <v>176</v>
      </c>
      <c r="D4" s="58"/>
      <c r="E4" s="60"/>
      <c r="F4" s="60"/>
      <c r="G4" s="60"/>
    </row>
    <row r="5" spans="1:7" x14ac:dyDescent="0.45">
      <c r="A5" s="57" t="s">
        <v>180</v>
      </c>
      <c r="B5" s="57" t="s">
        <v>247</v>
      </c>
      <c r="C5" s="58" t="s">
        <v>182</v>
      </c>
      <c r="D5" s="58"/>
      <c r="E5" s="60"/>
      <c r="F5" s="60"/>
      <c r="G5" s="60"/>
    </row>
    <row r="6" spans="1:7" x14ac:dyDescent="0.45">
      <c r="A6" s="57" t="s">
        <v>186</v>
      </c>
      <c r="B6" s="57"/>
      <c r="C6" s="58" t="s">
        <v>187</v>
      </c>
      <c r="D6" s="58"/>
      <c r="E6" s="61"/>
      <c r="F6" s="61"/>
      <c r="G6" s="62"/>
    </row>
    <row r="7" spans="1:7" x14ac:dyDescent="0.45">
      <c r="A7" s="57" t="s">
        <v>191</v>
      </c>
      <c r="B7" s="57">
        <v>1</v>
      </c>
      <c r="C7" s="58" t="s">
        <v>192</v>
      </c>
      <c r="D7" s="58" t="s">
        <v>248</v>
      </c>
      <c r="E7" s="61"/>
      <c r="F7" s="61"/>
      <c r="G7" s="61"/>
    </row>
    <row r="8" spans="1:7" x14ac:dyDescent="0.45">
      <c r="A8" s="57" t="s">
        <v>196</v>
      </c>
      <c r="B8" s="57" t="s">
        <v>76</v>
      </c>
      <c r="C8" s="58" t="s">
        <v>197</v>
      </c>
      <c r="D8" s="58" t="s">
        <v>249</v>
      </c>
      <c r="E8" s="61"/>
      <c r="F8" s="61"/>
      <c r="G8" s="61"/>
    </row>
    <row r="9" spans="1:7" x14ac:dyDescent="0.45">
      <c r="A9" s="63"/>
      <c r="B9" s="63"/>
      <c r="C9" s="58" t="s">
        <v>199</v>
      </c>
      <c r="D9" s="58" t="s">
        <v>249</v>
      </c>
      <c r="E9" s="61"/>
      <c r="F9" s="61"/>
      <c r="G9" s="61"/>
    </row>
    <row r="10" spans="1:7" x14ac:dyDescent="0.45">
      <c r="A10" s="63"/>
      <c r="B10" s="63"/>
      <c r="C10" s="58" t="s">
        <v>200</v>
      </c>
      <c r="D10" s="58" t="s">
        <v>250</v>
      </c>
      <c r="E10" s="61"/>
      <c r="F10" s="61"/>
      <c r="G10" s="61"/>
    </row>
    <row r="11" spans="1:7" x14ac:dyDescent="0.45">
      <c r="A11" s="63"/>
      <c r="B11" s="63"/>
      <c r="C11" s="58" t="s">
        <v>202</v>
      </c>
      <c r="D11" s="58"/>
      <c r="E11" s="64"/>
      <c r="F11" s="64"/>
      <c r="G11" s="64"/>
    </row>
    <row r="12" spans="1:7" x14ac:dyDescent="0.45">
      <c r="A12" s="63"/>
      <c r="B12" s="63"/>
      <c r="C12" s="58" t="s">
        <v>204</v>
      </c>
      <c r="D12" s="58"/>
      <c r="E12" s="64"/>
      <c r="F12" s="64"/>
      <c r="G12" s="64"/>
    </row>
    <row r="13" spans="1:7" x14ac:dyDescent="0.45">
      <c r="A13" s="63"/>
      <c r="B13" s="63"/>
      <c r="C13" s="75"/>
      <c r="D13" s="75"/>
      <c r="E13" s="64"/>
      <c r="F13" s="64"/>
      <c r="G13" s="64"/>
    </row>
    <row r="14" spans="1:7" x14ac:dyDescent="0.45">
      <c r="A14" s="63"/>
      <c r="B14" s="63"/>
      <c r="C14" s="63"/>
      <c r="D14" s="63"/>
      <c r="E14" s="64"/>
      <c r="F14" s="64"/>
      <c r="G14" s="64"/>
    </row>
    <row r="15" spans="1:7" x14ac:dyDescent="0.45">
      <c r="A15" s="63"/>
      <c r="B15" s="63"/>
      <c r="C15" s="63"/>
      <c r="D15" s="63"/>
      <c r="E15" s="64"/>
      <c r="F15" s="65"/>
      <c r="G15" s="6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C1B25D57-8D2E-433E-A6F8-9054DFA84AB6}">
  <ds:schemaRefs>
    <ds:schemaRef ds:uri="http://schemas.microsoft.com/sharepoint/v3/contenttype/forms"/>
  </ds:schemaRefs>
</ds:datastoreItem>
</file>

<file path=customXml/itemProps2.xml><?xml version="1.0" encoding="utf-8"?>
<ds:datastoreItem xmlns:ds="http://schemas.openxmlformats.org/officeDocument/2006/customXml" ds:itemID="{AA963469-CFF2-499C-8CB4-C64BE2409DDF}">
  <ds:schemaRefs>
    <ds:schemaRef ds:uri="7f75d87e-7655-447f-bf21-833631567781"/>
    <ds:schemaRef ds:uri="http://purl.org/dc/terms/"/>
    <ds:schemaRef ds:uri="http://schemas.microsoft.com/office/2006/documentManagement/types"/>
    <ds:schemaRef ds:uri="6732a097-3c76-4d76-99c0-ee04a797e92d"/>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5AA90CB-7479-4347-990D-42E385E58FD8}"/>
</file>

<file path=customXml/itemProps4.xml><?xml version="1.0" encoding="utf-8"?>
<ds:datastoreItem xmlns:ds="http://schemas.openxmlformats.org/officeDocument/2006/customXml" ds:itemID="{E703EFD0-00BC-4B17-BCDE-2DAB650CB2F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57</vt:i4>
      </vt:variant>
    </vt:vector>
  </HeadingPairs>
  <TitlesOfParts>
    <vt:vector size="75" baseType="lpstr">
      <vt:lpstr>Cover sheet</vt:lpstr>
      <vt:lpstr>Formula funding</vt:lpstr>
      <vt:lpstr>Competition funding - spend</vt:lpstr>
      <vt:lpstr>Competition funding - outcomes</vt:lpstr>
      <vt:lpstr>Validation</vt:lpstr>
      <vt:lpstr>Sign off</vt:lpstr>
      <vt:lpstr>DropdownList</vt:lpstr>
      <vt:lpstr>Validation checks</vt:lpstr>
      <vt:lpstr>Validation_READ</vt:lpstr>
      <vt:lpstr>Config</vt:lpstr>
      <vt:lpstr>FormulaCom_Config</vt:lpstr>
      <vt:lpstr>FormulaCat_Config</vt:lpstr>
      <vt:lpstr>FormulaExp_Config</vt:lpstr>
      <vt:lpstr>BidCom_Config</vt:lpstr>
      <vt:lpstr>BidRisk_Config</vt:lpstr>
      <vt:lpstr>BidExp_Config</vt:lpstr>
      <vt:lpstr>SignOff_Config</vt:lpstr>
      <vt:lpstr>Validation_Config</vt:lpstr>
      <vt:lpstr>AllocationB</vt:lpstr>
      <vt:lpstr>AllocationF</vt:lpstr>
      <vt:lpstr>AOEmail</vt:lpstr>
      <vt:lpstr>AOName</vt:lpstr>
      <vt:lpstr>B1_coltags</vt:lpstr>
      <vt:lpstr>B1_colvars</vt:lpstr>
      <vt:lpstr>B1_datacols</vt:lpstr>
      <vt:lpstr>B1_rowtags</vt:lpstr>
      <vt:lpstr>B1_rowvars</vt:lpstr>
      <vt:lpstr>BCom_coltags1</vt:lpstr>
      <vt:lpstr>BCom_coltags2</vt:lpstr>
      <vt:lpstr>BCom_colvars</vt:lpstr>
      <vt:lpstr>BCom_datacols1</vt:lpstr>
      <vt:lpstr>BCom_datacols2</vt:lpstr>
      <vt:lpstr>BCom_rowtags1</vt:lpstr>
      <vt:lpstr>BCom_rowtags2</vt:lpstr>
      <vt:lpstr>BCom_rowtags3</vt:lpstr>
      <vt:lpstr>BCom_rowvars</vt:lpstr>
      <vt:lpstr>BRisk_colvars</vt:lpstr>
      <vt:lpstr>BRisk_datacols</vt:lpstr>
      <vt:lpstr>BRisk_RowNum</vt:lpstr>
      <vt:lpstr>BRisk_rowtags</vt:lpstr>
      <vt:lpstr>F1_coltags</vt:lpstr>
      <vt:lpstr>F1_colvars</vt:lpstr>
      <vt:lpstr>F1_datacols</vt:lpstr>
      <vt:lpstr>F1_rowtags</vt:lpstr>
      <vt:lpstr>F1_rowvars</vt:lpstr>
      <vt:lpstr>F2cat_coltags</vt:lpstr>
      <vt:lpstr>F2cat_colvars</vt:lpstr>
      <vt:lpstr>F2cat_datacols</vt:lpstr>
      <vt:lpstr>F2cat_rowvars</vt:lpstr>
      <vt:lpstr>FCom_colvars</vt:lpstr>
      <vt:lpstr>FCom_datacols1</vt:lpstr>
      <vt:lpstr>FCom_rowtags2</vt:lpstr>
      <vt:lpstr>FCom_rowvars</vt:lpstr>
      <vt:lpstr>HideRow1</vt:lpstr>
      <vt:lpstr>HideRow2</vt:lpstr>
      <vt:lpstr>HidesheetB</vt:lpstr>
      <vt:lpstr>HidesheetB2</vt:lpstr>
      <vt:lpstr>HidesheetF</vt:lpstr>
      <vt:lpstr>'Competition funding - spend'!Print_Area</vt:lpstr>
      <vt:lpstr>'Cover sheet'!Print_Area</vt:lpstr>
      <vt:lpstr>'Formula funding'!Print_Area</vt:lpstr>
      <vt:lpstr>'Sign off'!Print_Area</vt:lpstr>
      <vt:lpstr>Validation!Print_Area</vt:lpstr>
      <vt:lpstr>'Competition funding - spend'!PROVIDER</vt:lpstr>
      <vt:lpstr>PROVIDER</vt:lpstr>
      <vt:lpstr>SignOff_coltags</vt:lpstr>
      <vt:lpstr>SignOff_colvars</vt:lpstr>
      <vt:lpstr>SignOff_datacols</vt:lpstr>
      <vt:lpstr>SignOff_rowtags</vt:lpstr>
      <vt:lpstr>SignOff_rowvars</vt:lpstr>
      <vt:lpstr>'Competition funding - spend'!UKPRN</vt:lpstr>
      <vt:lpstr>UKPRN</vt:lpstr>
      <vt:lpstr>Val_datacol</vt:lpstr>
      <vt:lpstr>Val_rowtags</vt:lpstr>
      <vt:lpstr>Val_rowvar</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Gunn</dc:creator>
  <cp:keywords/>
  <dc:description/>
  <cp:lastModifiedBy>Sara Carroll</cp:lastModifiedBy>
  <cp:revision/>
  <dcterms:created xsi:type="dcterms:W3CDTF">2019-01-23T13:46:42Z</dcterms:created>
  <dcterms:modified xsi:type="dcterms:W3CDTF">2025-03-19T12:43:31Z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